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596" firstSheet="4" activeTab="10"/>
  </bookViews>
  <sheets>
    <sheet name="Сан.ДУ-1" sheetId="1" r:id="rId1"/>
    <sheet name="Сан.ДУ-2" sheetId="2" r:id="rId2"/>
    <sheet name="Сан.ДУ-3" sheetId="3" r:id="rId3"/>
    <sheet name="СВОД САН-КА" sheetId="4" r:id="rId4"/>
    <sheet name="Эл.ДУ-1" sheetId="5" r:id="rId5"/>
    <sheet name="Эл.ДУ-2" sheetId="6" r:id="rId6"/>
    <sheet name="Эл.ДУ-3" sheetId="7" r:id="rId7"/>
    <sheet name="СВОД ЭЛЕКТР," sheetId="8" r:id="rId8"/>
    <sheet name="Рем.стр.ДУ-1" sheetId="9" r:id="rId9"/>
    <sheet name="Рем.стр.ДУ 2" sheetId="10" r:id="rId10"/>
    <sheet name="Рем.стр.ДУ 3" sheetId="11" r:id="rId11"/>
    <sheet name="СВОД.РЕМ.СТР." sheetId="12" r:id="rId12"/>
    <sheet name="ВСЕГО-Сводная" sheetId="13" r:id="rId13"/>
  </sheets>
  <definedNames>
    <definedName name="_xlnm.Print_Area" localSheetId="9">'Рем.стр.ДУ 2'!$A$1:$CL$62</definedName>
    <definedName name="_xlnm.Print_Area" localSheetId="10">'Рем.стр.ДУ 3'!$A$1:$CK$55</definedName>
    <definedName name="_xlnm.Print_Area" localSheetId="1">'Сан.ДУ-2'!$A$1:$CF$67</definedName>
    <definedName name="_xlnm.Print_Area" localSheetId="2">'Сан.ДУ-3'!$A$1:$BN$74</definedName>
    <definedName name="_xlnm.Print_Area" localSheetId="6">'Эл.ДУ-3'!$A$1:$V$33</definedName>
  </definedNames>
  <calcPr fullCalcOnLoad="1"/>
</workbook>
</file>

<file path=xl/sharedStrings.xml><?xml version="1.0" encoding="utf-8"?>
<sst xmlns="http://schemas.openxmlformats.org/spreadsheetml/2006/main" count="1680" uniqueCount="257">
  <si>
    <t>№ п/п</t>
  </si>
  <si>
    <t>Наименование материалов и работ</t>
  </si>
  <si>
    <t>Ед. изм.</t>
  </si>
  <si>
    <t>1</t>
  </si>
  <si>
    <t>Кол-во всего по домам</t>
  </si>
  <si>
    <t>Стоим. всего по домам</t>
  </si>
  <si>
    <t>Кол-во</t>
  </si>
  <si>
    <t>Стоим. Всего</t>
  </si>
  <si>
    <t>Ду 15</t>
  </si>
  <si>
    <t>м</t>
  </si>
  <si>
    <t>Ду 20</t>
  </si>
  <si>
    <t>Ду 25</t>
  </si>
  <si>
    <t>Ду 32</t>
  </si>
  <si>
    <t>Ду 40</t>
  </si>
  <si>
    <t>Ду 57</t>
  </si>
  <si>
    <t>Ду 76</t>
  </si>
  <si>
    <t>Смена вентилей</t>
  </si>
  <si>
    <t>шт</t>
  </si>
  <si>
    <t xml:space="preserve">Ду 50 </t>
  </si>
  <si>
    <t>Смена задвижек:</t>
  </si>
  <si>
    <t>ДУ 80</t>
  </si>
  <si>
    <t>ДУ 25</t>
  </si>
  <si>
    <t>ДУ 32</t>
  </si>
  <si>
    <t>ДУ 57</t>
  </si>
  <si>
    <t>ДУ 76</t>
  </si>
  <si>
    <t>Смена вентилей:</t>
  </si>
  <si>
    <t xml:space="preserve">   шт</t>
  </si>
  <si>
    <t xml:space="preserve">    м</t>
  </si>
  <si>
    <t>Ду40</t>
  </si>
  <si>
    <t>Ду 80</t>
  </si>
  <si>
    <t>Ду 100</t>
  </si>
  <si>
    <t>Смена приборов отопления</t>
  </si>
  <si>
    <t>Смена труб канализации:</t>
  </si>
  <si>
    <t>Ду 50 (полиэтиленовая)</t>
  </si>
  <si>
    <t>ДУ100 (полиэтиленовая )</t>
  </si>
  <si>
    <t>Смена труб ливневой канализации:</t>
  </si>
  <si>
    <t>Ду 100 (полиэтиленовая)</t>
  </si>
  <si>
    <t>Прочие работы</t>
  </si>
  <si>
    <t>руб</t>
  </si>
  <si>
    <t>Теплоизоляция трубопроводов:</t>
  </si>
  <si>
    <t>Всего стоимость по дому :</t>
  </si>
  <si>
    <t>Стоим.       един.</t>
  </si>
  <si>
    <t>Силовая сборка ЩРС 8-11</t>
  </si>
  <si>
    <t>Выключатель открытой проводки</t>
  </si>
  <si>
    <t>Розетка скрытой проводки</t>
  </si>
  <si>
    <t>Электрический патрон</t>
  </si>
  <si>
    <t>Кабель АВВГ 2х2,5</t>
  </si>
  <si>
    <t>Кабель АВВГ 2х6</t>
  </si>
  <si>
    <t>Кабель АВВГ 4х16</t>
  </si>
  <si>
    <t>Кабель АВВГ 4х70</t>
  </si>
  <si>
    <t>Кабель АВВГ 4х95</t>
  </si>
  <si>
    <t>Провод АППВ 2х2,5</t>
  </si>
  <si>
    <t>Счётчик однофазный электронный</t>
  </si>
  <si>
    <t>улица Южная</t>
  </si>
  <si>
    <t>улица 40 лет Октября</t>
  </si>
  <si>
    <t xml:space="preserve">улица Центральная </t>
  </si>
  <si>
    <t>ул. Центральная</t>
  </si>
  <si>
    <t>73а</t>
  </si>
  <si>
    <t>73б</t>
  </si>
  <si>
    <t>73в</t>
  </si>
  <si>
    <t>ул.Центральная</t>
  </si>
  <si>
    <t>2-й микрорайон</t>
  </si>
  <si>
    <t>Наименование работ</t>
  </si>
  <si>
    <t>Стоим. ед.</t>
  </si>
  <si>
    <t>Кровля</t>
  </si>
  <si>
    <t>Ремонт кирпичной кладки вентшахт и парапета, чердачных тамбуров</t>
  </si>
  <si>
    <t>м3</t>
  </si>
  <si>
    <t>Ремонт штукатурки вентшахт и парапета</t>
  </si>
  <si>
    <t>м2</t>
  </si>
  <si>
    <t>м/п</t>
  </si>
  <si>
    <t>Ремонт рулонной кровли в 1 слой</t>
  </si>
  <si>
    <t>Устройство мелких покрытий из оцинк. стали</t>
  </si>
  <si>
    <t>Фасад</t>
  </si>
  <si>
    <t>Заделка трещин в кирпичных стенах</t>
  </si>
  <si>
    <t xml:space="preserve">Ремонт кирпичной кладки стен </t>
  </si>
  <si>
    <t>Заделка межпанельных швов и трещин в кирпичнх стенах высотой более 4 м</t>
  </si>
  <si>
    <t>Ремонт бетоном подъездных козырьков</t>
  </si>
  <si>
    <t>Ремонт порогов бетоном</t>
  </si>
  <si>
    <t>Ремонт штукатурки цоколя</t>
  </si>
  <si>
    <t>Побелка цоколя</t>
  </si>
  <si>
    <t>Изготовление и установка металлического козырька</t>
  </si>
  <si>
    <t>Смена металлических отливов окон</t>
  </si>
  <si>
    <t xml:space="preserve">Ремонт кровли подвального тамбура </t>
  </si>
  <si>
    <t>Ремонт балконов бетоном</t>
  </si>
  <si>
    <t>Ремонт металлических ограждений балконов</t>
  </si>
  <si>
    <t>Подъезды</t>
  </si>
  <si>
    <t>Ремонт стяжки отдельных мест площадок площадью до 0,5 м2</t>
  </si>
  <si>
    <t>мест</t>
  </si>
  <si>
    <t>Ремонт металлических ограждений лестничных маршей</t>
  </si>
  <si>
    <t>Изготовление и установка металлических дверей</t>
  </si>
  <si>
    <t>Замена деревянных дверных полотен</t>
  </si>
  <si>
    <t>Изготовление и установка оконных створок</t>
  </si>
  <si>
    <t>Остекление окон</t>
  </si>
  <si>
    <t>Благоустройство</t>
  </si>
  <si>
    <t>Ремонт асфальтового покрытия отмосток</t>
  </si>
  <si>
    <t>Подготовка из щебня</t>
  </si>
  <si>
    <t>Изготовление песочниц с грибком</t>
  </si>
  <si>
    <t>Изготовление и установка скамеек</t>
  </si>
  <si>
    <t>Изготовление и установка столов</t>
  </si>
  <si>
    <t>Изготовление и установка бельевых стоек</t>
  </si>
  <si>
    <t>Всего по дому:</t>
  </si>
  <si>
    <t>ул.Южная</t>
  </si>
  <si>
    <t>ул.Коммунальная</t>
  </si>
  <si>
    <t>Стоим.</t>
  </si>
  <si>
    <t>ул.40 лет Октября</t>
  </si>
  <si>
    <t xml:space="preserve">№ </t>
  </si>
  <si>
    <t>п/п</t>
  </si>
  <si>
    <t xml:space="preserve">Ед. </t>
  </si>
  <si>
    <t>изм.</t>
  </si>
  <si>
    <t>един.</t>
  </si>
  <si>
    <t>1микрорайон</t>
  </si>
  <si>
    <t>Сантехнические работы по ДУ-2 на 2010 год.</t>
  </si>
  <si>
    <t>Сантехнические работы по ДУ-1 на 2010 год.</t>
  </si>
  <si>
    <t>всего</t>
  </si>
  <si>
    <t>Стоим-ть</t>
  </si>
  <si>
    <t>Сантехнические работы по ДУ - 3,4  на 2010 год.</t>
  </si>
  <si>
    <t>Ремонтно-строительные работы ДУ-1 2010 год.</t>
  </si>
  <si>
    <t>ДУ-1</t>
  </si>
  <si>
    <t>ДУ-2</t>
  </si>
  <si>
    <t>ВСЕГО</t>
  </si>
  <si>
    <t>по ДУ-1,2,3</t>
  </si>
  <si>
    <t>Сводный план текущего ремонта сантехнических работ на 2010год</t>
  </si>
  <si>
    <t>ДУ-3,4</t>
  </si>
  <si>
    <t>Сводный план текущего ремонта электромонтажных работ на 2010год</t>
  </si>
  <si>
    <t>Ремонт подъездов</t>
  </si>
  <si>
    <t xml:space="preserve"> Масляная покраска цоколя</t>
  </si>
  <si>
    <t>Ремонт кровли  шифером</t>
  </si>
  <si>
    <t>Ремонт карнизных плит металлом</t>
  </si>
  <si>
    <t>Устройство деревянных козырьков с обшивкой профлистом</t>
  </si>
  <si>
    <t>Устройство отливов на балконе</t>
  </si>
  <si>
    <t>Устройство обшивки  козырьков из профлиста по дер.обреш.</t>
  </si>
  <si>
    <t xml:space="preserve">Смена труб холодной воды </t>
  </si>
  <si>
    <t xml:space="preserve">Смена труб горячей воды </t>
  </si>
  <si>
    <t xml:space="preserve">Смена труб отопления </t>
  </si>
  <si>
    <t>Смена деревянного пола</t>
  </si>
  <si>
    <t>Окраска пола</t>
  </si>
  <si>
    <t>ДУ</t>
  </si>
  <si>
    <t>по ДУ 1,2,3</t>
  </si>
  <si>
    <t>Сводный план ремонтно-строительных работ по ДУ 1,2,3 на 2010год.</t>
  </si>
  <si>
    <t>Замена деревянных дверных блоков с уст-ом откосов</t>
  </si>
  <si>
    <t>Изготовление и установка оконных блоков с уст-ом откосов</t>
  </si>
  <si>
    <t>Изготовление и установка ковровыбивалки</t>
  </si>
  <si>
    <t>Устройство забора из штахетника</t>
  </si>
  <si>
    <t>Ремонтно-строительные работы ДУ-2 2010 год.</t>
  </si>
  <si>
    <t>Ремонтно-строительные работы ДУ-3  2010 год.</t>
  </si>
  <si>
    <t>ДУ-3</t>
  </si>
  <si>
    <t>и работ</t>
  </si>
  <si>
    <t xml:space="preserve">Наименование материалов </t>
  </si>
  <si>
    <t>М-3</t>
  </si>
  <si>
    <t>М-4</t>
  </si>
  <si>
    <t>М-6</t>
  </si>
  <si>
    <t>М-7</t>
  </si>
  <si>
    <t>М-9</t>
  </si>
  <si>
    <t>М-11</t>
  </si>
  <si>
    <t>М-14</t>
  </si>
  <si>
    <t>М-16</t>
  </si>
  <si>
    <t>М-23</t>
  </si>
  <si>
    <t>Ю-58</t>
  </si>
  <si>
    <t>Ю-58 а</t>
  </si>
  <si>
    <t>Ю-58 б</t>
  </si>
  <si>
    <t>Ю-58 в</t>
  </si>
  <si>
    <t>Ю-34</t>
  </si>
  <si>
    <t>Ю-22</t>
  </si>
  <si>
    <t>Ю-42</t>
  </si>
  <si>
    <t>Ю-73 а</t>
  </si>
  <si>
    <t>Ю-73 б</t>
  </si>
  <si>
    <t>Ю-73 в</t>
  </si>
  <si>
    <t>Ю-73 д</t>
  </si>
  <si>
    <t>Ю-73 е</t>
  </si>
  <si>
    <t>Ремонт отмостки бетоном</t>
  </si>
  <si>
    <t>К-1</t>
  </si>
  <si>
    <t>К-3</t>
  </si>
  <si>
    <t>К-6</t>
  </si>
  <si>
    <t>К-6 а</t>
  </si>
  <si>
    <t>К-8</t>
  </si>
  <si>
    <t>Ц-9</t>
  </si>
  <si>
    <t>Ц-13</t>
  </si>
  <si>
    <t>Ц-15</t>
  </si>
  <si>
    <t>Ц-17</t>
  </si>
  <si>
    <t>Ц-19</t>
  </si>
  <si>
    <t>Ц-30</t>
  </si>
  <si>
    <t>Ц-32</t>
  </si>
  <si>
    <t>58 а</t>
  </si>
  <si>
    <t>58 б</t>
  </si>
  <si>
    <t>73 д</t>
  </si>
  <si>
    <t>73 е</t>
  </si>
  <si>
    <t>6 а</t>
  </si>
  <si>
    <t>58 в</t>
  </si>
  <si>
    <t>2микрорайон</t>
  </si>
  <si>
    <t>Ду 89</t>
  </si>
  <si>
    <t>скам</t>
  </si>
  <si>
    <t>м.ф.</t>
  </si>
  <si>
    <t>урны</t>
  </si>
  <si>
    <t>урн.ч</t>
  </si>
  <si>
    <t>чис.дов.</t>
  </si>
  <si>
    <t>ск.урн</t>
  </si>
  <si>
    <t>кар.кач.</t>
  </si>
  <si>
    <t>клумба</t>
  </si>
  <si>
    <t>скам.</t>
  </si>
  <si>
    <t>Всего по домам:</t>
  </si>
  <si>
    <t>1мкр</t>
  </si>
  <si>
    <t>у.Дачная</t>
  </si>
  <si>
    <t>горка</t>
  </si>
  <si>
    <t>урна.п.ящ.горка</t>
  </si>
  <si>
    <t>урна</t>
  </si>
  <si>
    <t>ур.</t>
  </si>
  <si>
    <t>кач.</t>
  </si>
  <si>
    <t>гор.кар.</t>
  </si>
  <si>
    <t>чист.</t>
  </si>
  <si>
    <t>ул.Шоссейная</t>
  </si>
  <si>
    <t>ул.Флотская</t>
  </si>
  <si>
    <t xml:space="preserve">ул.Дачная </t>
  </si>
  <si>
    <t>4микрорайон</t>
  </si>
  <si>
    <t>№</t>
  </si>
  <si>
    <t>Наименование</t>
  </si>
  <si>
    <t>Всего</t>
  </si>
  <si>
    <t>Общестроительные виды работ</t>
  </si>
  <si>
    <t>Сантехнические виды работ</t>
  </si>
  <si>
    <t>Электротехнические виды работ</t>
  </si>
  <si>
    <t>Всего:</t>
  </si>
  <si>
    <t>58 А</t>
  </si>
  <si>
    <t>ул..Коммунальная</t>
  </si>
  <si>
    <t>Контур заземления</t>
  </si>
  <si>
    <t>2 микрорайон</t>
  </si>
  <si>
    <t>4 микрорайон</t>
  </si>
  <si>
    <t>1-ый микрорайон</t>
  </si>
  <si>
    <t>Сводный план текущего ремонта  на 2010 год</t>
  </si>
  <si>
    <t>Текущий ремонт электромонтажные работы по ДУ - 3,4  на 2010 год.</t>
  </si>
  <si>
    <t>Текущий ремонт электромонтажные работы по ДУ - 2 на 2010 год.</t>
  </si>
  <si>
    <t>Текущий ремонт электромонтажные работы по ДУ-1 на 2010 год.</t>
  </si>
  <si>
    <t>скам.урн</t>
  </si>
  <si>
    <t>Провод АППВ 1х4</t>
  </si>
  <si>
    <t>Провод АПВ -1х 6</t>
  </si>
  <si>
    <t>Провод АПВ - 1х16</t>
  </si>
  <si>
    <t>Сжим для соединения счётчиков</t>
  </si>
  <si>
    <t>Автомат АЕ -25А однополюсный</t>
  </si>
  <si>
    <t>Автомат АЕ -32А двухполюсный</t>
  </si>
  <si>
    <t>Нулевая шина  в ЩУ</t>
  </si>
  <si>
    <t>единиц.</t>
  </si>
  <si>
    <t xml:space="preserve">Изготовление и установка металлических дверей </t>
  </si>
  <si>
    <t>утеп.дв</t>
  </si>
  <si>
    <t>мик. Молодёжный</t>
  </si>
  <si>
    <t>мкр "Молодёжный "</t>
  </si>
  <si>
    <t>Утверждаю:</t>
  </si>
  <si>
    <t>директор ООО "СЕЗ"</t>
  </si>
  <si>
    <t>_______М.Ф.Пивоваров</t>
  </si>
  <si>
    <t>________М.Ф.Пивоваров</t>
  </si>
  <si>
    <t>Монтаж ВРУ</t>
  </si>
  <si>
    <t>485м.п.</t>
  </si>
  <si>
    <t>411м.п.</t>
  </si>
  <si>
    <t>523м.п.</t>
  </si>
  <si>
    <t>936м.п.</t>
  </si>
  <si>
    <t xml:space="preserve">28  </t>
  </si>
  <si>
    <t>ул.Б. Садовая</t>
  </si>
  <si>
    <t>41а</t>
  </si>
  <si>
    <t>ул. Шоссейная</t>
  </si>
  <si>
    <t>у.Шоссейная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</si>
</sst>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1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 quotePrefix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 quotePrefix="1">
      <alignment horizontal="left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1" fontId="0" fillId="2" borderId="2" xfId="0" applyNumberFormat="1" applyFill="1" applyBorder="1" applyAlignment="1">
      <alignment/>
    </xf>
    <xf numFmtId="1" fontId="0" fillId="0" borderId="2" xfId="17" applyNumberFormat="1" applyBorder="1" applyAlignment="1">
      <alignment/>
    </xf>
    <xf numFmtId="1" fontId="0" fillId="0" borderId="2" xfId="0" applyNumberFormat="1" applyBorder="1" applyAlignment="1">
      <alignment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9" fontId="0" fillId="2" borderId="2" xfId="17" applyFill="1" applyBorder="1" applyAlignment="1">
      <alignment/>
    </xf>
    <xf numFmtId="1" fontId="0" fillId="2" borderId="2" xfId="17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3" borderId="0" xfId="0" applyFill="1" applyBorder="1" applyAlignment="1">
      <alignment/>
    </xf>
    <xf numFmtId="1" fontId="9" fillId="3" borderId="0" xfId="0" applyNumberFormat="1" applyFont="1" applyFill="1" applyBorder="1" applyAlignment="1">
      <alignment horizontal="left" indent="2"/>
    </xf>
    <xf numFmtId="1" fontId="0" fillId="3" borderId="0" xfId="0" applyNumberFormat="1" applyFill="1" applyBorder="1" applyAlignment="1">
      <alignment/>
    </xf>
    <xf numFmtId="0" fontId="13" fillId="0" borderId="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 quotePrefix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0" fillId="0" borderId="21" xfId="0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2" fillId="0" borderId="29" xfId="0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0" fillId="0" borderId="32" xfId="0" applyNumberFormat="1" applyBorder="1" applyAlignment="1">
      <alignment/>
    </xf>
    <xf numFmtId="0" fontId="14" fillId="0" borderId="19" xfId="0" applyFont="1" applyBorder="1" applyAlignment="1">
      <alignment/>
    </xf>
    <xf numFmtId="0" fontId="15" fillId="0" borderId="31" xfId="0" applyFont="1" applyBorder="1" applyAlignment="1" quotePrefix="1">
      <alignment horizontal="left"/>
    </xf>
    <xf numFmtId="0" fontId="15" fillId="0" borderId="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7" xfId="0" applyFont="1" applyBorder="1" applyAlignment="1">
      <alignment/>
    </xf>
    <xf numFmtId="0" fontId="12" fillId="0" borderId="35" xfId="0" applyFont="1" applyBorder="1" applyAlignment="1" quotePrefix="1">
      <alignment horizontal="center"/>
    </xf>
    <xf numFmtId="0" fontId="12" fillId="0" borderId="3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5" borderId="2" xfId="0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39" xfId="0" applyFont="1" applyBorder="1" applyAlignment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2" borderId="40" xfId="0" applyFill="1" applyBorder="1" applyAlignment="1">
      <alignment/>
    </xf>
    <xf numFmtId="0" fontId="0" fillId="2" borderId="40" xfId="0" applyFill="1" applyBorder="1" applyAlignment="1">
      <alignment wrapText="1"/>
    </xf>
    <xf numFmtId="0" fontId="0" fillId="2" borderId="40" xfId="0" applyFill="1" applyBorder="1" applyAlignment="1">
      <alignment horizontal="center"/>
    </xf>
    <xf numFmtId="0" fontId="0" fillId="2" borderId="40" xfId="0" applyFill="1" applyBorder="1" applyAlignment="1">
      <alignment horizontal="center" wrapText="1"/>
    </xf>
    <xf numFmtId="0" fontId="0" fillId="0" borderId="40" xfId="0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 quotePrefix="1">
      <alignment horizontal="center"/>
    </xf>
    <xf numFmtId="0" fontId="0" fillId="0" borderId="11" xfId="0" applyBorder="1" applyAlignment="1">
      <alignment/>
    </xf>
    <xf numFmtId="0" fontId="12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 quotePrefix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13" xfId="0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2" borderId="21" xfId="0" applyFont="1" applyFill="1" applyBorder="1" applyAlignment="1">
      <alignment/>
    </xf>
    <xf numFmtId="0" fontId="12" fillId="2" borderId="40" xfId="0" applyFont="1" applyFill="1" applyBorder="1" applyAlignment="1">
      <alignment/>
    </xf>
    <xf numFmtId="0" fontId="12" fillId="0" borderId="40" xfId="0" applyFont="1" applyBorder="1" applyAlignment="1">
      <alignment/>
    </xf>
    <xf numFmtId="0" fontId="0" fillId="0" borderId="49" xfId="0" applyBorder="1" applyAlignment="1">
      <alignment wrapText="1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5" fillId="0" borderId="46" xfId="0" applyFont="1" applyBorder="1" applyAlignment="1" quotePrefix="1">
      <alignment horizontal="left"/>
    </xf>
    <xf numFmtId="0" fontId="0" fillId="0" borderId="47" xfId="0" applyBorder="1" applyAlignment="1">
      <alignment/>
    </xf>
    <xf numFmtId="0" fontId="15" fillId="0" borderId="47" xfId="0" applyFont="1" applyBorder="1" applyAlignment="1" quotePrefix="1">
      <alignment horizontal="left"/>
    </xf>
    <xf numFmtId="0" fontId="15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0" fillId="0" borderId="24" xfId="0" applyBorder="1" applyAlignment="1">
      <alignment horizontal="center" wrapText="1"/>
    </xf>
    <xf numFmtId="0" fontId="0" fillId="2" borderId="26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12" fillId="2" borderId="29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/>
    </xf>
    <xf numFmtId="0" fontId="17" fillId="0" borderId="7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2" borderId="54" xfId="0" applyFill="1" applyBorder="1" applyAlignment="1">
      <alignment/>
    </xf>
    <xf numFmtId="1" fontId="0" fillId="2" borderId="54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 quotePrefix="1">
      <alignment horizontal="left"/>
    </xf>
    <xf numFmtId="1" fontId="0" fillId="0" borderId="37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55" xfId="0" applyBorder="1" applyAlignment="1">
      <alignment/>
    </xf>
    <xf numFmtId="0" fontId="0" fillId="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15" fillId="0" borderId="60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/>
    </xf>
    <xf numFmtId="9" fontId="0" fillId="2" borderId="5" xfId="17" applyFill="1" applyBorder="1" applyAlignment="1">
      <alignment/>
    </xf>
    <xf numFmtId="0" fontId="0" fillId="2" borderId="49" xfId="0" applyFill="1" applyBorder="1" applyAlignment="1">
      <alignment wrapText="1"/>
    </xf>
    <xf numFmtId="9" fontId="0" fillId="2" borderId="49" xfId="17" applyFill="1" applyBorder="1" applyAlignment="1">
      <alignment/>
    </xf>
    <xf numFmtId="9" fontId="0" fillId="2" borderId="49" xfId="17" applyFill="1" applyBorder="1" applyAlignment="1">
      <alignment wrapText="1"/>
    </xf>
    <xf numFmtId="0" fontId="0" fillId="0" borderId="51" xfId="0" applyBorder="1" applyAlignment="1">
      <alignment/>
    </xf>
    <xf numFmtId="9" fontId="0" fillId="0" borderId="5" xfId="17" applyBorder="1" applyAlignment="1">
      <alignment/>
    </xf>
    <xf numFmtId="9" fontId="0" fillId="2" borderId="54" xfId="17" applyFill="1" applyBorder="1" applyAlignment="1">
      <alignment wrapText="1"/>
    </xf>
    <xf numFmtId="9" fontId="0" fillId="2" borderId="54" xfId="17" applyFill="1" applyBorder="1" applyAlignment="1">
      <alignment/>
    </xf>
    <xf numFmtId="9" fontId="0" fillId="0" borderId="54" xfId="17" applyBorder="1" applyAlignment="1">
      <alignment/>
    </xf>
    <xf numFmtId="9" fontId="0" fillId="0" borderId="54" xfId="17" applyBorder="1" applyAlignment="1">
      <alignment wrapText="1"/>
    </xf>
    <xf numFmtId="0" fontId="0" fillId="2" borderId="54" xfId="0" applyFill="1" applyBorder="1" applyAlignment="1">
      <alignment wrapText="1"/>
    </xf>
    <xf numFmtId="1" fontId="0" fillId="2" borderId="56" xfId="0" applyNumberFormat="1" applyFill="1" applyBorder="1" applyAlignment="1">
      <alignment/>
    </xf>
    <xf numFmtId="1" fontId="0" fillId="2" borderId="28" xfId="0" applyNumberFormat="1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2" xfId="0" applyFont="1" applyBorder="1" applyAlignment="1">
      <alignment/>
    </xf>
    <xf numFmtId="0" fontId="0" fillId="0" borderId="53" xfId="0" applyBorder="1" applyAlignment="1">
      <alignment/>
    </xf>
    <xf numFmtId="0" fontId="3" fillId="0" borderId="7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3" xfId="0" applyFont="1" applyBorder="1" applyAlignment="1">
      <alignment wrapText="1"/>
    </xf>
    <xf numFmtId="0" fontId="3" fillId="0" borderId="64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4" xfId="0" applyFont="1" applyBorder="1" applyAlignment="1">
      <alignment wrapText="1"/>
    </xf>
    <xf numFmtId="0" fontId="15" fillId="0" borderId="7" xfId="0" applyFont="1" applyBorder="1" applyAlignment="1" quotePrefix="1">
      <alignment horizontal="left"/>
    </xf>
    <xf numFmtId="0" fontId="15" fillId="0" borderId="28" xfId="0" applyFont="1" applyBorder="1" applyAlignment="1" quotePrefix="1">
      <alignment horizontal="left"/>
    </xf>
    <xf numFmtId="0" fontId="17" fillId="0" borderId="28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4" xfId="0" applyFont="1" applyBorder="1" applyAlignment="1" quotePrefix="1">
      <alignment horizontal="center"/>
    </xf>
    <xf numFmtId="0" fontId="15" fillId="0" borderId="64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12" fillId="0" borderId="53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12" fillId="0" borderId="5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67" xfId="0" applyFont="1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7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0" fillId="2" borderId="49" xfId="0" applyFill="1" applyBorder="1" applyAlignment="1" quotePrefix="1">
      <alignment horizontal="left"/>
    </xf>
    <xf numFmtId="0" fontId="0" fillId="2" borderId="7" xfId="0" applyFill="1" applyBorder="1" applyAlignment="1">
      <alignment/>
    </xf>
    <xf numFmtId="0" fontId="0" fillId="2" borderId="50" xfId="0" applyFill="1" applyBorder="1" applyAlignment="1">
      <alignment wrapText="1"/>
    </xf>
    <xf numFmtId="1" fontId="0" fillId="2" borderId="5" xfId="0" applyNumberFormat="1" applyFill="1" applyBorder="1" applyAlignment="1">
      <alignment/>
    </xf>
    <xf numFmtId="1" fontId="0" fillId="2" borderId="40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0" fillId="2" borderId="56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3" xfId="0" applyFont="1" applyBorder="1" applyAlignment="1" quotePrefix="1">
      <alignment horizontal="center" wrapText="1"/>
    </xf>
    <xf numFmtId="0" fontId="3" fillId="0" borderId="32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6" xfId="0" applyFont="1" applyBorder="1" applyAlignment="1">
      <alignment horizontal="left"/>
    </xf>
    <xf numFmtId="0" fontId="3" fillId="0" borderId="54" xfId="0" applyFont="1" applyBorder="1" applyAlignment="1">
      <alignment wrapText="1"/>
    </xf>
    <xf numFmtId="0" fontId="3" fillId="0" borderId="68" xfId="0" applyFont="1" applyBorder="1" applyAlignment="1">
      <alignment horizontal="left"/>
    </xf>
    <xf numFmtId="0" fontId="3" fillId="0" borderId="54" xfId="0" applyFont="1" applyBorder="1" applyAlignment="1">
      <alignment/>
    </xf>
    <xf numFmtId="0" fontId="3" fillId="2" borderId="54" xfId="0" applyFont="1" applyFill="1" applyBorder="1" applyAlignment="1">
      <alignment/>
    </xf>
    <xf numFmtId="0" fontId="3" fillId="2" borderId="54" xfId="0" applyFont="1" applyFill="1" applyBorder="1" applyAlignment="1">
      <alignment wrapText="1"/>
    </xf>
    <xf numFmtId="0" fontId="3" fillId="0" borderId="56" xfId="0" applyFont="1" applyBorder="1" applyAlignment="1">
      <alignment/>
    </xf>
    <xf numFmtId="0" fontId="3" fillId="0" borderId="67" xfId="0" applyFont="1" applyBorder="1" applyAlignment="1">
      <alignment wrapText="1"/>
    </xf>
    <xf numFmtId="0" fontId="3" fillId="2" borderId="50" xfId="0" applyFont="1" applyFill="1" applyBorder="1" applyAlignment="1">
      <alignment wrapText="1"/>
    </xf>
    <xf numFmtId="0" fontId="0" fillId="2" borderId="28" xfId="0" applyFill="1" applyBorder="1" applyAlignment="1">
      <alignment/>
    </xf>
    <xf numFmtId="0" fontId="3" fillId="2" borderId="56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0" borderId="69" xfId="0" applyFont="1" applyBorder="1" applyAlignment="1">
      <alignment wrapText="1"/>
    </xf>
    <xf numFmtId="0" fontId="3" fillId="0" borderId="69" xfId="0" applyFont="1" applyBorder="1" applyAlignment="1">
      <alignment/>
    </xf>
    <xf numFmtId="0" fontId="3" fillId="2" borderId="69" xfId="0" applyFont="1" applyFill="1" applyBorder="1" applyAlignment="1">
      <alignment/>
    </xf>
    <xf numFmtId="0" fontId="3" fillId="2" borderId="69" xfId="0" applyFont="1" applyFill="1" applyBorder="1" applyAlignment="1">
      <alignment wrapText="1"/>
    </xf>
    <xf numFmtId="0" fontId="3" fillId="2" borderId="31" xfId="0" applyFont="1" applyFill="1" applyBorder="1" applyAlignment="1">
      <alignment wrapText="1"/>
    </xf>
    <xf numFmtId="0" fontId="3" fillId="2" borderId="32" xfId="0" applyFont="1" applyFill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2" xfId="0" applyFont="1" applyBorder="1" applyAlignment="1" quotePrefix="1">
      <alignment horizontal="center" wrapText="1"/>
    </xf>
    <xf numFmtId="0" fontId="3" fillId="0" borderId="26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2" borderId="10" xfId="0" applyFont="1" applyFill="1" applyBorder="1" applyAlignment="1">
      <alignment/>
    </xf>
    <xf numFmtId="0" fontId="0" fillId="2" borderId="64" xfId="0" applyFill="1" applyBorder="1" applyAlignment="1">
      <alignment/>
    </xf>
    <xf numFmtId="0" fontId="3" fillId="0" borderId="68" xfId="0" applyFont="1" applyBorder="1" applyAlignment="1">
      <alignment/>
    </xf>
    <xf numFmtId="0" fontId="3" fillId="0" borderId="67" xfId="0" applyFont="1" applyBorder="1" applyAlignment="1">
      <alignment/>
    </xf>
    <xf numFmtId="1" fontId="3" fillId="0" borderId="5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1" fillId="0" borderId="48" xfId="0" applyFont="1" applyBorder="1" applyAlignment="1">
      <alignment/>
    </xf>
    <xf numFmtId="0" fontId="0" fillId="4" borderId="56" xfId="0" applyFill="1" applyBorder="1" applyAlignment="1">
      <alignment/>
    </xf>
    <xf numFmtId="0" fontId="0" fillId="4" borderId="54" xfId="0" applyFill="1" applyBorder="1" applyAlignment="1">
      <alignment/>
    </xf>
    <xf numFmtId="1" fontId="0" fillId="4" borderId="54" xfId="0" applyNumberFormat="1" applyFill="1" applyBorder="1" applyAlignment="1">
      <alignment horizontal="center"/>
    </xf>
    <xf numFmtId="0" fontId="1" fillId="4" borderId="56" xfId="0" applyFont="1" applyFill="1" applyBorder="1" applyAlignment="1">
      <alignment/>
    </xf>
    <xf numFmtId="0" fontId="1" fillId="0" borderId="49" xfId="0" applyFont="1" applyBorder="1" applyAlignment="1">
      <alignment/>
    </xf>
    <xf numFmtId="0" fontId="0" fillId="0" borderId="69" xfId="0" applyBorder="1" applyAlignment="1">
      <alignment/>
    </xf>
    <xf numFmtId="9" fontId="0" fillId="2" borderId="63" xfId="17" applyFill="1" applyBorder="1" applyAlignment="1">
      <alignment wrapText="1"/>
    </xf>
    <xf numFmtId="9" fontId="0" fillId="2" borderId="7" xfId="17" applyFill="1" applyBorder="1" applyAlignment="1">
      <alignment/>
    </xf>
    <xf numFmtId="1" fontId="0" fillId="2" borderId="28" xfId="17" applyNumberFormat="1" applyFill="1" applyBorder="1" applyAlignment="1">
      <alignment/>
    </xf>
    <xf numFmtId="1" fontId="0" fillId="2" borderId="27" xfId="0" applyNumberFormat="1" applyFill="1" applyBorder="1" applyAlignment="1">
      <alignment/>
    </xf>
    <xf numFmtId="0" fontId="11" fillId="0" borderId="0" xfId="0" applyFont="1" applyBorder="1" applyAlignment="1" quotePrefix="1">
      <alignment horizontal="center"/>
    </xf>
    <xf numFmtId="0" fontId="12" fillId="0" borderId="39" xfId="0" applyFont="1" applyBorder="1" applyAlignment="1">
      <alignment horizontal="center"/>
    </xf>
    <xf numFmtId="0" fontId="12" fillId="0" borderId="49" xfId="0" applyFont="1" applyBorder="1" applyAlignment="1" quotePrefix="1">
      <alignment horizontal="center"/>
    </xf>
    <xf numFmtId="0" fontId="12" fillId="0" borderId="49" xfId="0" applyFont="1" applyBorder="1" applyAlignment="1">
      <alignment horizontal="center"/>
    </xf>
    <xf numFmtId="0" fontId="12" fillId="0" borderId="63" xfId="0" applyFont="1" applyBorder="1" applyAlignment="1" quotePrefix="1">
      <alignment horizontal="center"/>
    </xf>
    <xf numFmtId="1" fontId="1" fillId="0" borderId="24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69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49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2" borderId="68" xfId="0" applyFill="1" applyBorder="1" applyAlignment="1">
      <alignment/>
    </xf>
    <xf numFmtId="0" fontId="13" fillId="0" borderId="0" xfId="0" applyFont="1" applyBorder="1" applyAlignment="1" quotePrefix="1">
      <alignment/>
    </xf>
    <xf numFmtId="1" fontId="0" fillId="2" borderId="0" xfId="0" applyNumberFormat="1" applyFill="1" applyBorder="1" applyAlignment="1">
      <alignment horizontal="center"/>
    </xf>
    <xf numFmtId="0" fontId="18" fillId="0" borderId="2" xfId="0" applyFont="1" applyBorder="1" applyAlignment="1">
      <alignment/>
    </xf>
    <xf numFmtId="0" fontId="5" fillId="0" borderId="0" xfId="0" applyFont="1" applyBorder="1" applyAlignment="1" quotePrefix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/>
    </xf>
    <xf numFmtId="1" fontId="0" fillId="4" borderId="2" xfId="0" applyNumberFormat="1" applyFill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28" xfId="0" applyFont="1" applyBorder="1" applyAlignment="1" quotePrefix="1">
      <alignment horizontal="left"/>
    </xf>
    <xf numFmtId="0" fontId="18" fillId="0" borderId="1" xfId="0" applyFont="1" applyBorder="1" applyAlignment="1" quotePrefix="1">
      <alignment horizontal="left"/>
    </xf>
    <xf numFmtId="0" fontId="18" fillId="0" borderId="3" xfId="0" applyFont="1" applyBorder="1" applyAlignment="1" quotePrefix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4" borderId="54" xfId="0" applyFont="1" applyFill="1" applyBorder="1" applyAlignment="1">
      <alignment/>
    </xf>
    <xf numFmtId="0" fontId="1" fillId="4" borderId="50" xfId="0" applyFont="1" applyFill="1" applyBorder="1" applyAlignment="1">
      <alignment/>
    </xf>
    <xf numFmtId="0" fontId="1" fillId="4" borderId="67" xfId="0" applyFont="1" applyFill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1" fillId="0" borderId="72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66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8" fillId="0" borderId="69" xfId="0" applyFont="1" applyBorder="1" applyAlignment="1">
      <alignment/>
    </xf>
    <xf numFmtId="0" fontId="0" fillId="0" borderId="69" xfId="0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40" xfId="0" applyFill="1" applyBorder="1" applyAlignment="1">
      <alignment/>
    </xf>
    <xf numFmtId="1" fontId="0" fillId="4" borderId="40" xfId="0" applyNumberFormat="1" applyFill="1" applyBorder="1" applyAlignment="1">
      <alignment horizontal="center"/>
    </xf>
    <xf numFmtId="0" fontId="6" fillId="4" borderId="40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0" fontId="1" fillId="0" borderId="50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2" xfId="0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0" fontId="1" fillId="0" borderId="10" xfId="0" applyFont="1" applyBorder="1" applyAlignment="1" quotePrefix="1">
      <alignment vertical="center" wrapText="1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0" fillId="0" borderId="2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1" fontId="1" fillId="4" borderId="2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1" fontId="3" fillId="4" borderId="2" xfId="0" applyNumberFormat="1" applyFont="1" applyFill="1" applyBorder="1" applyAlignment="1">
      <alignment/>
    </xf>
    <xf numFmtId="1" fontId="3" fillId="4" borderId="54" xfId="0" applyNumberFormat="1" applyFont="1" applyFill="1" applyBorder="1" applyAlignment="1">
      <alignment/>
    </xf>
    <xf numFmtId="0" fontId="3" fillId="4" borderId="54" xfId="0" applyFont="1" applyFill="1" applyBorder="1" applyAlignment="1">
      <alignment/>
    </xf>
    <xf numFmtId="0" fontId="3" fillId="4" borderId="50" xfId="0" applyFont="1" applyFill="1" applyBorder="1" applyAlignment="1">
      <alignment/>
    </xf>
    <xf numFmtId="0" fontId="3" fillId="4" borderId="67" xfId="0" applyFont="1" applyFill="1" applyBorder="1" applyAlignment="1">
      <alignment/>
    </xf>
    <xf numFmtId="1" fontId="3" fillId="4" borderId="67" xfId="0" applyNumberFormat="1" applyFont="1" applyFill="1" applyBorder="1" applyAlignment="1">
      <alignment/>
    </xf>
    <xf numFmtId="0" fontId="12" fillId="4" borderId="54" xfId="0" applyFont="1" applyFill="1" applyBorder="1" applyAlignment="1">
      <alignment/>
    </xf>
    <xf numFmtId="0" fontId="12" fillId="4" borderId="40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0" fontId="0" fillId="4" borderId="40" xfId="0" applyFont="1" applyFill="1" applyBorder="1" applyAlignment="1">
      <alignment wrapText="1"/>
    </xf>
    <xf numFmtId="0" fontId="0" fillId="4" borderId="67" xfId="0" applyFill="1" applyBorder="1" applyAlignment="1">
      <alignment/>
    </xf>
    <xf numFmtId="1" fontId="0" fillId="4" borderId="54" xfId="17" applyNumberFormat="1" applyFill="1" applyBorder="1" applyAlignment="1">
      <alignment/>
    </xf>
    <xf numFmtId="1" fontId="0" fillId="4" borderId="50" xfId="17" applyNumberFormat="1" applyFill="1" applyBorder="1" applyAlignment="1">
      <alignment/>
    </xf>
    <xf numFmtId="1" fontId="0" fillId="4" borderId="54" xfId="0" applyNumberFormat="1" applyFill="1" applyBorder="1" applyAlignment="1">
      <alignment/>
    </xf>
    <xf numFmtId="1" fontId="0" fillId="4" borderId="67" xfId="0" applyNumberFormat="1" applyFill="1" applyBorder="1" applyAlignment="1">
      <alignment/>
    </xf>
    <xf numFmtId="1" fontId="0" fillId="4" borderId="50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3" fillId="4" borderId="26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13" xfId="0" applyFill="1" applyBorder="1" applyAlignment="1">
      <alignment/>
    </xf>
    <xf numFmtId="0" fontId="3" fillId="0" borderId="74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75" xfId="0" applyFont="1" applyBorder="1" applyAlignment="1">
      <alignment/>
    </xf>
    <xf numFmtId="0" fontId="3" fillId="4" borderId="51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6" borderId="33" xfId="0" applyFont="1" applyFill="1" applyBorder="1" applyAlignment="1">
      <alignment wrapText="1"/>
    </xf>
    <xf numFmtId="1" fontId="0" fillId="3" borderId="2" xfId="0" applyNumberFormat="1" applyFill="1" applyBorder="1" applyAlignment="1">
      <alignment/>
    </xf>
    <xf numFmtId="0" fontId="3" fillId="3" borderId="2" xfId="0" applyFont="1" applyFill="1" applyBorder="1" applyAlignment="1">
      <alignment wrapText="1"/>
    </xf>
    <xf numFmtId="0" fontId="3" fillId="3" borderId="26" xfId="0" applyFont="1" applyFill="1" applyBorder="1" applyAlignment="1">
      <alignment/>
    </xf>
    <xf numFmtId="0" fontId="3" fillId="3" borderId="54" xfId="0" applyFont="1" applyFill="1" applyBorder="1" applyAlignment="1">
      <alignment/>
    </xf>
    <xf numFmtId="1" fontId="0" fillId="3" borderId="10" xfId="0" applyNumberFormat="1" applyFill="1" applyBorder="1" applyAlignment="1">
      <alignment/>
    </xf>
    <xf numFmtId="0" fontId="3" fillId="3" borderId="55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" fontId="0" fillId="3" borderId="28" xfId="0" applyNumberForma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 quotePrefix="1">
      <alignment horizontal="center" wrapText="1"/>
    </xf>
    <xf numFmtId="0" fontId="13" fillId="0" borderId="0" xfId="0" applyFont="1" applyBorder="1" applyAlignment="1" quotePrefix="1">
      <alignment horizontal="left"/>
    </xf>
    <xf numFmtId="0" fontId="0" fillId="2" borderId="5" xfId="0" applyFill="1" applyBorder="1" applyAlignment="1">
      <alignment/>
    </xf>
    <xf numFmtId="1" fontId="0" fillId="2" borderId="2" xfId="17" applyNumberFormat="1" applyFill="1" applyBorder="1" applyAlignment="1">
      <alignment horizontal="left"/>
    </xf>
    <xf numFmtId="0" fontId="3" fillId="0" borderId="10" xfId="0" applyFont="1" applyBorder="1" applyAlignment="1">
      <alignment/>
    </xf>
    <xf numFmtId="1" fontId="1" fillId="0" borderId="25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0" fontId="3" fillId="6" borderId="13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1" fontId="3" fillId="5" borderId="67" xfId="0" applyNumberFormat="1" applyFont="1" applyFill="1" applyBorder="1" applyAlignment="1">
      <alignment/>
    </xf>
    <xf numFmtId="1" fontId="3" fillId="0" borderId="51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" fillId="2" borderId="37" xfId="0" applyFont="1" applyFill="1" applyBorder="1" applyAlignment="1">
      <alignment horizontal="center"/>
    </xf>
    <xf numFmtId="0" fontId="1" fillId="2" borderId="47" xfId="0" applyFont="1" applyFill="1" applyBorder="1" applyAlignment="1">
      <alignment/>
    </xf>
    <xf numFmtId="1" fontId="1" fillId="2" borderId="26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3" fillId="2" borderId="7" xfId="0" applyFont="1" applyFill="1" applyBorder="1" applyAlignment="1">
      <alignment wrapText="1"/>
    </xf>
    <xf numFmtId="0" fontId="3" fillId="2" borderId="25" xfId="0" applyFont="1" applyFill="1" applyBorder="1" applyAlignment="1">
      <alignment/>
    </xf>
    <xf numFmtId="0" fontId="3" fillId="2" borderId="12" xfId="0" applyFont="1" applyFill="1" applyBorder="1" applyAlignment="1">
      <alignment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5" xfId="0" applyFont="1" applyBorder="1" applyAlignment="1">
      <alignment wrapText="1"/>
    </xf>
    <xf numFmtId="0" fontId="0" fillId="0" borderId="0" xfId="0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3" xfId="0" applyBorder="1" applyAlignment="1">
      <alignment horizontal="center"/>
    </xf>
    <xf numFmtId="0" fontId="18" fillId="0" borderId="10" xfId="0" applyFont="1" applyBorder="1" applyAlignment="1">
      <alignment/>
    </xf>
    <xf numFmtId="1" fontId="1" fillId="0" borderId="5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3" fillId="0" borderId="2" xfId="0" applyFont="1" applyBorder="1" applyAlignment="1" quotePrefix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3" fillId="0" borderId="18" xfId="0" applyFont="1" applyBorder="1" applyAlignment="1" quotePrefix="1">
      <alignment horizontal="center" wrapText="1"/>
    </xf>
    <xf numFmtId="0" fontId="3" fillId="0" borderId="6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6" xfId="0" applyFont="1" applyBorder="1" applyAlignment="1" quotePrefix="1">
      <alignment horizontal="center" wrapText="1"/>
    </xf>
    <xf numFmtId="0" fontId="3" fillId="0" borderId="24" xfId="0" applyFont="1" applyBorder="1" applyAlignment="1" quotePrefix="1">
      <alignment horizontal="center" wrapText="1"/>
    </xf>
    <xf numFmtId="0" fontId="3" fillId="0" borderId="16" xfId="0" applyFont="1" applyBorder="1" applyAlignment="1" quotePrefix="1">
      <alignment horizontal="center" wrapText="1"/>
    </xf>
    <xf numFmtId="0" fontId="3" fillId="0" borderId="17" xfId="0" applyFont="1" applyBorder="1" applyAlignment="1" quotePrefix="1">
      <alignment horizontal="center" wrapText="1"/>
    </xf>
    <xf numFmtId="0" fontId="3" fillId="0" borderId="65" xfId="0" applyFont="1" applyBorder="1" applyAlignment="1" quotePrefix="1">
      <alignment horizontal="center" wrapText="1"/>
    </xf>
    <xf numFmtId="0" fontId="10" fillId="0" borderId="0" xfId="0" applyFont="1" applyAlignment="1" quotePrefix="1">
      <alignment horizontal="right"/>
    </xf>
    <xf numFmtId="0" fontId="3" fillId="2" borderId="32" xfId="0" applyFont="1" applyFill="1" applyBorder="1" applyAlignment="1" quotePrefix="1">
      <alignment horizontal="center"/>
    </xf>
    <xf numFmtId="0" fontId="3" fillId="2" borderId="69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54" xfId="0" applyFont="1" applyBorder="1" applyAlignment="1" quotePrefix="1">
      <alignment horizontal="center"/>
    </xf>
    <xf numFmtId="0" fontId="3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 quotePrefix="1">
      <alignment horizontal="center"/>
    </xf>
    <xf numFmtId="0" fontId="6" fillId="0" borderId="51" xfId="0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10" fillId="0" borderId="0" xfId="0" applyFont="1" applyAlignment="1">
      <alignment horizontal="right"/>
    </xf>
    <xf numFmtId="0" fontId="6" fillId="0" borderId="5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2" fillId="0" borderId="53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53" xfId="0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3" fillId="2" borderId="49" xfId="17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6" xfId="0" applyFont="1" applyBorder="1" applyAlignment="1" quotePrefix="1">
      <alignment horizontal="center"/>
    </xf>
    <xf numFmtId="0" fontId="3" fillId="0" borderId="49" xfId="17" applyNumberFormat="1" applyFont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63" xfId="17" applyNumberFormat="1" applyFont="1" applyFill="1" applyBorder="1" applyAlignment="1">
      <alignment horizontal="center"/>
    </xf>
    <xf numFmtId="0" fontId="3" fillId="0" borderId="23" xfId="0" applyFont="1" applyBorder="1" applyAlignment="1" quotePrefix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 quotePrefix="1">
      <alignment horizontal="center" wrapText="1"/>
    </xf>
    <xf numFmtId="0" fontId="3" fillId="2" borderId="54" xfId="0" applyFont="1" applyFill="1" applyBorder="1" applyAlignment="1">
      <alignment horizontal="center"/>
    </xf>
    <xf numFmtId="0" fontId="3" fillId="0" borderId="43" xfId="0" applyFont="1" applyBorder="1" applyAlignment="1" quotePrefix="1">
      <alignment horizontal="center" wrapText="1"/>
    </xf>
    <xf numFmtId="0" fontId="3" fillId="0" borderId="44" xfId="0" applyFont="1" applyBorder="1" applyAlignment="1" quotePrefix="1">
      <alignment horizontal="center" wrapText="1"/>
    </xf>
    <xf numFmtId="0" fontId="3" fillId="0" borderId="45" xfId="0" applyFont="1" applyBorder="1" applyAlignment="1" quotePrefix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49" xfId="0" applyFont="1" applyFill="1" applyBorder="1" applyAlignment="1" quotePrefix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53" xfId="0" applyBorder="1" applyAlignment="1" quotePrefix="1">
      <alignment horizontal="center"/>
    </xf>
    <xf numFmtId="0" fontId="0" fillId="0" borderId="59" xfId="0" applyBorder="1" applyAlignment="1" quotePrefix="1">
      <alignment horizontal="center"/>
    </xf>
    <xf numFmtId="0" fontId="2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 quotePrefix="1">
      <alignment horizontal="left"/>
    </xf>
    <xf numFmtId="0" fontId="11" fillId="0" borderId="2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57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 quotePrefix="1">
      <alignment horizontal="center" vertical="center" wrapText="1"/>
    </xf>
    <xf numFmtId="0" fontId="1" fillId="0" borderId="44" xfId="0" applyFont="1" applyBorder="1" applyAlignment="1" quotePrefix="1">
      <alignment horizontal="center" vertical="center" wrapText="1"/>
    </xf>
    <xf numFmtId="0" fontId="1" fillId="0" borderId="45" xfId="0" applyFont="1" applyBorder="1" applyAlignment="1" quotePrefix="1">
      <alignment horizontal="center" vertical="center" wrapText="1"/>
    </xf>
    <xf numFmtId="0" fontId="3" fillId="0" borderId="41" xfId="0" applyFont="1" applyBorder="1" applyAlignment="1" quotePrefix="1">
      <alignment horizontal="center" wrapText="1"/>
    </xf>
    <xf numFmtId="0" fontId="3" fillId="0" borderId="14" xfId="0" applyFont="1" applyBorder="1" applyAlignment="1" quotePrefix="1">
      <alignment horizontal="center" wrapText="1"/>
    </xf>
    <xf numFmtId="0" fontId="3" fillId="0" borderId="51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left"/>
    </xf>
    <xf numFmtId="0" fontId="19" fillId="2" borderId="0" xfId="0" applyFont="1" applyFill="1" applyBorder="1" applyAlignment="1" quotePrefix="1">
      <alignment horizontal="left"/>
    </xf>
    <xf numFmtId="0" fontId="19" fillId="2" borderId="0" xfId="0" applyFont="1" applyFill="1" applyBorder="1" applyAlignment="1">
      <alignment horizontal="left"/>
    </xf>
    <xf numFmtId="0" fontId="18" fillId="0" borderId="2" xfId="0" applyFont="1" applyBorder="1" applyAlignment="1" quotePrefix="1">
      <alignment horizontal="left"/>
    </xf>
    <xf numFmtId="0" fontId="18" fillId="0" borderId="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 quotePrefix="1">
      <alignment horizontal="left"/>
    </xf>
    <xf numFmtId="0" fontId="19" fillId="4" borderId="54" xfId="0" applyFont="1" applyFill="1" applyBorder="1" applyAlignment="1" quotePrefix="1">
      <alignment horizontal="left"/>
    </xf>
    <xf numFmtId="0" fontId="19" fillId="4" borderId="54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3" fillId="0" borderId="34" xfId="0" applyFont="1" applyBorder="1" applyAlignment="1" quotePrefix="1">
      <alignment horizontal="center" wrapText="1"/>
    </xf>
    <xf numFmtId="0" fontId="3" fillId="0" borderId="3" xfId="0" applyFont="1" applyBorder="1" applyAlignment="1" quotePrefix="1">
      <alignment horizontal="center" wrapText="1"/>
    </xf>
    <xf numFmtId="0" fontId="3" fillId="0" borderId="9" xfId="0" applyFont="1" applyBorder="1" applyAlignment="1" quotePrefix="1">
      <alignment horizontal="center" wrapText="1"/>
    </xf>
    <xf numFmtId="0" fontId="3" fillId="0" borderId="33" xfId="0" applyFont="1" applyBorder="1" applyAlignment="1" quotePrefix="1">
      <alignment horizontal="center" wrapText="1"/>
    </xf>
    <xf numFmtId="0" fontId="3" fillId="0" borderId="13" xfId="0" applyFont="1" applyBorder="1" applyAlignment="1" quotePrefix="1">
      <alignment horizontal="center" wrapText="1"/>
    </xf>
    <xf numFmtId="0" fontId="3" fillId="0" borderId="62" xfId="0" applyFont="1" applyBorder="1" applyAlignment="1" quotePrefix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2" borderId="0" xfId="0" applyFont="1" applyFill="1" applyBorder="1" applyAlignment="1" quotePrefix="1">
      <alignment horizontal="left"/>
    </xf>
    <xf numFmtId="0" fontId="5" fillId="2" borderId="0" xfId="0" applyFont="1" applyFill="1" applyBorder="1" applyAlignment="1">
      <alignment horizontal="left"/>
    </xf>
    <xf numFmtId="0" fontId="19" fillId="4" borderId="40" xfId="0" applyFont="1" applyFill="1" applyBorder="1" applyAlignment="1" quotePrefix="1">
      <alignment horizontal="left"/>
    </xf>
    <xf numFmtId="0" fontId="19" fillId="4" borderId="40" xfId="0" applyFont="1" applyFill="1" applyBorder="1" applyAlignment="1">
      <alignment horizontal="left"/>
    </xf>
    <xf numFmtId="0" fontId="3" fillId="0" borderId="3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4" borderId="2" xfId="0" applyFont="1" applyFill="1" applyBorder="1" applyAlignment="1" quotePrefix="1">
      <alignment horizontal="left"/>
    </xf>
    <xf numFmtId="0" fontId="19" fillId="4" borderId="2" xfId="0" applyFont="1" applyFill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3" fillId="0" borderId="2" xfId="0" applyFont="1" applyBorder="1" applyAlignment="1" quotePrefix="1">
      <alignment horizontal="center" wrapText="1"/>
    </xf>
    <xf numFmtId="0" fontId="3" fillId="0" borderId="2" xfId="0" applyFont="1" applyBorder="1" applyAlignment="1" quotePrefix="1">
      <alignment horizontal="center"/>
    </xf>
    <xf numFmtId="0" fontId="3" fillId="0" borderId="28" xfId="0" applyFont="1" applyBorder="1" applyAlignment="1">
      <alignment horizontal="center"/>
    </xf>
    <xf numFmtId="0" fontId="12" fillId="0" borderId="20" xfId="0" applyFont="1" applyBorder="1" applyAlignment="1" quotePrefix="1">
      <alignment horizontal="left"/>
    </xf>
    <xf numFmtId="0" fontId="12" fillId="0" borderId="2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3" fillId="0" borderId="22" xfId="0" applyFont="1" applyBorder="1" applyAlignment="1" quotePrefix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 quotePrefix="1">
      <alignment horizontal="center" vertical="center" wrapText="1"/>
    </xf>
    <xf numFmtId="0" fontId="1" fillId="0" borderId="66" xfId="0" applyFont="1" applyBorder="1" applyAlignment="1" quotePrefix="1">
      <alignment horizontal="center" vertical="center" wrapText="1"/>
    </xf>
    <xf numFmtId="0" fontId="5" fillId="4" borderId="0" xfId="0" applyFont="1" applyFill="1" applyBorder="1" applyAlignment="1" quotePrefix="1">
      <alignment horizontal="left"/>
    </xf>
    <xf numFmtId="0" fontId="5" fillId="4" borderId="0" xfId="0" applyFont="1" applyFill="1" applyBorder="1" applyAlignment="1">
      <alignment horizontal="left"/>
    </xf>
    <xf numFmtId="0" fontId="3" fillId="0" borderId="19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3" fillId="0" borderId="28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left"/>
    </xf>
    <xf numFmtId="0" fontId="3" fillId="0" borderId="3" xfId="0" applyFont="1" applyBorder="1" applyAlignment="1" quotePrefix="1">
      <alignment horizontal="left"/>
    </xf>
    <xf numFmtId="0" fontId="3" fillId="0" borderId="2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 quotePrefix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3" fillId="0" borderId="28" xfId="0" applyFont="1" applyBorder="1" applyAlignment="1" quotePrefix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 quotePrefix="1">
      <alignment horizontal="left" wrapText="1"/>
    </xf>
    <xf numFmtId="0" fontId="3" fillId="0" borderId="3" xfId="0" applyFont="1" applyBorder="1" applyAlignment="1" quotePrefix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72" xfId="0" applyFont="1" applyBorder="1" applyAlignment="1" quotePrefix="1">
      <alignment horizontal="center" wrapText="1"/>
    </xf>
    <xf numFmtId="0" fontId="3" fillId="0" borderId="5" xfId="0" applyFont="1" applyBorder="1" applyAlignment="1" quotePrefix="1">
      <alignment horizontal="center" wrapText="1"/>
    </xf>
    <xf numFmtId="0" fontId="3" fillId="0" borderId="73" xfId="0" applyFont="1" applyBorder="1" applyAlignment="1" quotePrefix="1">
      <alignment horizont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quotePrefix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0" xfId="0" applyFont="1" applyBorder="1" applyAlignment="1" quotePrefix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28" xfId="0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 quotePrefix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 quotePrefix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7" xfId="0" applyFont="1" applyBorder="1" applyAlignment="1" quotePrefix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72" xfId="0" applyFont="1" applyBorder="1" applyAlignment="1" quotePrefix="1">
      <alignment horizontal="center"/>
    </xf>
    <xf numFmtId="0" fontId="3" fillId="0" borderId="73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3" xfId="0" applyFont="1" applyFill="1" applyBorder="1" applyAlignment="1" quotePrefix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37" xfId="0" applyFont="1" applyBorder="1" applyAlignment="1" quotePrefix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6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 quotePrefix="1">
      <alignment horizontal="left"/>
    </xf>
    <xf numFmtId="0" fontId="3" fillId="0" borderId="38" xfId="0" applyFont="1" applyBorder="1" applyAlignment="1" quotePrefix="1">
      <alignment horizontal="left"/>
    </xf>
    <xf numFmtId="0" fontId="3" fillId="0" borderId="26" xfId="0" applyFont="1" applyBorder="1" applyAlignment="1" quotePrefix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38" xfId="0" applyFont="1" applyBorder="1" applyAlignment="1">
      <alignment horizontal="left"/>
    </xf>
    <xf numFmtId="0" fontId="3" fillId="0" borderId="38" xfId="0" applyFont="1" applyBorder="1" applyAlignment="1" quotePrefix="1">
      <alignment horizontal="left" wrapText="1"/>
    </xf>
    <xf numFmtId="0" fontId="3" fillId="0" borderId="37" xfId="0" applyFont="1" applyBorder="1" applyAlignment="1">
      <alignment horizontal="left"/>
    </xf>
    <xf numFmtId="0" fontId="3" fillId="0" borderId="13" xfId="0" applyFont="1" applyBorder="1" applyAlignment="1" quotePrefix="1">
      <alignment horizontal="left" wrapText="1"/>
    </xf>
    <xf numFmtId="0" fontId="3" fillId="0" borderId="38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5" fillId="0" borderId="5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3" fillId="0" borderId="70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3" xfId="0" applyFont="1" applyBorder="1" applyAlignment="1" quotePrefix="1">
      <alignment horizontal="center"/>
    </xf>
    <xf numFmtId="0" fontId="3" fillId="0" borderId="59" xfId="0" applyFont="1" applyBorder="1" applyAlignment="1" quotePrefix="1">
      <alignment horizontal="center"/>
    </xf>
    <xf numFmtId="0" fontId="3" fillId="0" borderId="7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5" fillId="0" borderId="53" xfId="0" applyFont="1" applyBorder="1" applyAlignment="1" quotePrefix="1">
      <alignment horizontal="center"/>
    </xf>
    <xf numFmtId="0" fontId="5" fillId="0" borderId="5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Normal="75" zoomScaleSheetLayoutView="75" workbookViewId="0" topLeftCell="A13">
      <selection activeCell="G62" sqref="G62"/>
    </sheetView>
  </sheetViews>
  <sheetFormatPr defaultColWidth="9.00390625" defaultRowHeight="12.75"/>
  <cols>
    <col min="1" max="1" width="5.00390625" style="0" customWidth="1"/>
    <col min="2" max="2" width="46.125" style="0" customWidth="1"/>
    <col min="3" max="3" width="10.375" style="0" customWidth="1"/>
    <col min="4" max="4" width="12.25390625" style="0" customWidth="1"/>
    <col min="6" max="14" width="10.875" style="0" customWidth="1"/>
    <col min="16" max="16" width="11.375" style="0" customWidth="1"/>
    <col min="17" max="17" width="12.375" style="0" customWidth="1"/>
    <col min="18" max="18" width="12.625" style="0" customWidth="1"/>
  </cols>
  <sheetData>
    <row r="1" spans="1:14" ht="15">
      <c r="A1" s="545"/>
      <c r="B1" s="545"/>
      <c r="C1" s="545"/>
      <c r="D1" s="545"/>
      <c r="E1" s="545"/>
      <c r="F1" s="545"/>
      <c r="G1" s="65"/>
      <c r="H1" s="65"/>
      <c r="I1" s="65"/>
      <c r="J1" s="65"/>
      <c r="K1" s="65"/>
      <c r="L1" s="65"/>
      <c r="M1" s="65"/>
      <c r="N1" s="65"/>
    </row>
    <row r="2" spans="1:14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6.5" thickBot="1">
      <c r="A4" s="541" t="s">
        <v>112</v>
      </c>
      <c r="B4" s="541"/>
      <c r="C4" s="541"/>
      <c r="D4" s="541"/>
      <c r="E4" s="541"/>
      <c r="F4" s="541"/>
      <c r="G4" s="354"/>
      <c r="H4" s="354"/>
      <c r="I4" s="354"/>
      <c r="J4" s="354"/>
      <c r="K4" s="354"/>
      <c r="L4" s="354"/>
      <c r="M4" s="354"/>
      <c r="N4" s="354"/>
    </row>
    <row r="5" spans="1:18" ht="15.75" customHeight="1" thickBot="1">
      <c r="A5" s="74"/>
      <c r="B5" s="77"/>
      <c r="C5" s="74"/>
      <c r="D5" s="83"/>
      <c r="E5" s="544" t="s">
        <v>110</v>
      </c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3"/>
      <c r="Q5" s="255" t="s">
        <v>6</v>
      </c>
      <c r="R5" s="256" t="s">
        <v>114</v>
      </c>
    </row>
    <row r="6" spans="1:18" ht="15.75" thickBot="1">
      <c r="A6" s="75" t="s">
        <v>105</v>
      </c>
      <c r="B6" s="257" t="s">
        <v>1</v>
      </c>
      <c r="C6" s="75" t="s">
        <v>107</v>
      </c>
      <c r="D6" s="109" t="s">
        <v>103</v>
      </c>
      <c r="E6" s="542">
        <v>27</v>
      </c>
      <c r="F6" s="543"/>
      <c r="G6" s="542">
        <v>13</v>
      </c>
      <c r="H6" s="543"/>
      <c r="I6" s="542">
        <v>17</v>
      </c>
      <c r="J6" s="543"/>
      <c r="K6" s="542">
        <v>18</v>
      </c>
      <c r="L6" s="543"/>
      <c r="M6" s="542">
        <v>26</v>
      </c>
      <c r="N6" s="543"/>
      <c r="O6" s="542"/>
      <c r="P6" s="543"/>
      <c r="Q6" s="258" t="s">
        <v>113</v>
      </c>
      <c r="R6" s="259" t="s">
        <v>113</v>
      </c>
    </row>
    <row r="7" spans="1:18" ht="15.75" thickBot="1">
      <c r="A7" s="76" t="s">
        <v>106</v>
      </c>
      <c r="B7" s="260"/>
      <c r="C7" s="76" t="s">
        <v>108</v>
      </c>
      <c r="D7" s="110" t="s">
        <v>109</v>
      </c>
      <c r="E7" s="355" t="s">
        <v>6</v>
      </c>
      <c r="F7" s="356" t="s">
        <v>103</v>
      </c>
      <c r="G7" s="355" t="s">
        <v>6</v>
      </c>
      <c r="H7" s="356" t="s">
        <v>103</v>
      </c>
      <c r="I7" s="355" t="s">
        <v>6</v>
      </c>
      <c r="J7" s="356" t="s">
        <v>103</v>
      </c>
      <c r="K7" s="355" t="s">
        <v>6</v>
      </c>
      <c r="L7" s="356" t="s">
        <v>103</v>
      </c>
      <c r="M7" s="355" t="s">
        <v>6</v>
      </c>
      <c r="N7" s="356" t="s">
        <v>103</v>
      </c>
      <c r="O7" s="357" t="s">
        <v>6</v>
      </c>
      <c r="P7" s="358" t="s">
        <v>103</v>
      </c>
      <c r="Q7" s="167"/>
      <c r="R7" s="261"/>
    </row>
    <row r="8" spans="1:18" ht="14.25">
      <c r="A8" s="68"/>
      <c r="B8" s="250" t="s">
        <v>131</v>
      </c>
      <c r="C8" s="86"/>
      <c r="D8" s="69"/>
      <c r="E8" s="30"/>
      <c r="F8" s="27"/>
      <c r="G8" s="27"/>
      <c r="H8" s="27"/>
      <c r="I8" s="27"/>
      <c r="J8" s="27"/>
      <c r="K8" s="27"/>
      <c r="L8" s="27"/>
      <c r="M8" s="27"/>
      <c r="N8" s="27"/>
      <c r="O8" s="27"/>
      <c r="P8" s="29"/>
      <c r="Q8" s="86"/>
      <c r="R8" s="69"/>
    </row>
    <row r="9" spans="1:18" ht="12.75">
      <c r="A9" s="68">
        <v>1</v>
      </c>
      <c r="B9" s="91" t="s">
        <v>8</v>
      </c>
      <c r="C9" s="111" t="s">
        <v>9</v>
      </c>
      <c r="D9" s="112">
        <v>445</v>
      </c>
      <c r="E9" s="66"/>
      <c r="F9" s="4">
        <f aca="true" t="shared" si="0" ref="F9:F39">D10*E9</f>
        <v>0</v>
      </c>
      <c r="G9" s="4"/>
      <c r="H9" s="4">
        <f>G9*D9</f>
        <v>0</v>
      </c>
      <c r="I9" s="4"/>
      <c r="J9" s="4">
        <f>I9*D9</f>
        <v>0</v>
      </c>
      <c r="K9" s="4"/>
      <c r="L9" s="4">
        <f>K9*D9</f>
        <v>0</v>
      </c>
      <c r="M9" s="4"/>
      <c r="N9" s="4">
        <f>M9*D9</f>
        <v>0</v>
      </c>
      <c r="O9" s="4"/>
      <c r="P9" s="91">
        <f aca="true" t="shared" si="1" ref="P9:P14">O9*D10</f>
        <v>0</v>
      </c>
      <c r="Q9" s="87">
        <f>E9+G9+I9+K9+M9+O9</f>
        <v>0</v>
      </c>
      <c r="R9" s="87">
        <f>F9+H9+J9+L9+N9+P9</f>
        <v>0</v>
      </c>
    </row>
    <row r="10" spans="1:18" ht="12.75">
      <c r="A10" s="68">
        <v>2</v>
      </c>
      <c r="B10" s="91" t="s">
        <v>10</v>
      </c>
      <c r="C10" s="111" t="s">
        <v>9</v>
      </c>
      <c r="D10" s="112">
        <v>501</v>
      </c>
      <c r="E10" s="66"/>
      <c r="F10" s="4">
        <f t="shared" si="0"/>
        <v>0</v>
      </c>
      <c r="G10" s="4"/>
      <c r="H10" s="4">
        <f aca="true" t="shared" si="2" ref="H10:H61">G10*D10</f>
        <v>0</v>
      </c>
      <c r="I10" s="4"/>
      <c r="J10" s="4">
        <f aca="true" t="shared" si="3" ref="J10:J62">I10*D10</f>
        <v>0</v>
      </c>
      <c r="K10" s="4"/>
      <c r="L10" s="4">
        <f aca="true" t="shared" si="4" ref="L10:L61">K10*D10</f>
        <v>0</v>
      </c>
      <c r="M10" s="4"/>
      <c r="N10" s="4">
        <f aca="true" t="shared" si="5" ref="N10:N61">M10*D10</f>
        <v>0</v>
      </c>
      <c r="O10" s="4"/>
      <c r="P10" s="91">
        <f t="shared" si="1"/>
        <v>0</v>
      </c>
      <c r="Q10" s="87">
        <f aca="true" t="shared" si="6" ref="Q10:Q62">E10+G10+I10+K10+M10+O10</f>
        <v>0</v>
      </c>
      <c r="R10" s="87">
        <f aca="true" t="shared" si="7" ref="R10:R62">F10+H10+J10+L10+N10+P10</f>
        <v>0</v>
      </c>
    </row>
    <row r="11" spans="1:18" ht="12.75">
      <c r="A11" s="68">
        <v>3</v>
      </c>
      <c r="B11" s="91" t="s">
        <v>11</v>
      </c>
      <c r="C11" s="111" t="s">
        <v>9</v>
      </c>
      <c r="D11" s="112">
        <v>539</v>
      </c>
      <c r="E11" s="66"/>
      <c r="F11" s="4">
        <f t="shared" si="0"/>
        <v>0</v>
      </c>
      <c r="G11" s="4"/>
      <c r="H11" s="4">
        <f t="shared" si="2"/>
        <v>0</v>
      </c>
      <c r="I11" s="4"/>
      <c r="J11" s="4">
        <f t="shared" si="3"/>
        <v>0</v>
      </c>
      <c r="K11" s="4"/>
      <c r="L11" s="4">
        <f t="shared" si="4"/>
        <v>0</v>
      </c>
      <c r="M11" s="4"/>
      <c r="N11" s="4">
        <f t="shared" si="5"/>
        <v>0</v>
      </c>
      <c r="O11" s="4"/>
      <c r="P11" s="91">
        <f t="shared" si="1"/>
        <v>0</v>
      </c>
      <c r="Q11" s="87">
        <f t="shared" si="6"/>
        <v>0</v>
      </c>
      <c r="R11" s="87">
        <f t="shared" si="7"/>
        <v>0</v>
      </c>
    </row>
    <row r="12" spans="1:18" ht="12.75">
      <c r="A12" s="68">
        <v>4</v>
      </c>
      <c r="B12" s="91" t="s">
        <v>12</v>
      </c>
      <c r="C12" s="111" t="s">
        <v>9</v>
      </c>
      <c r="D12" s="112">
        <v>594</v>
      </c>
      <c r="E12" s="66"/>
      <c r="F12" s="4">
        <f t="shared" si="0"/>
        <v>0</v>
      </c>
      <c r="G12" s="4"/>
      <c r="H12" s="4">
        <f t="shared" si="2"/>
        <v>0</v>
      </c>
      <c r="I12" s="4"/>
      <c r="J12" s="4">
        <f t="shared" si="3"/>
        <v>0</v>
      </c>
      <c r="K12" s="4"/>
      <c r="L12" s="4">
        <f t="shared" si="4"/>
        <v>0</v>
      </c>
      <c r="M12" s="4"/>
      <c r="N12" s="4">
        <f t="shared" si="5"/>
        <v>0</v>
      </c>
      <c r="O12" s="4"/>
      <c r="P12" s="91">
        <f t="shared" si="1"/>
        <v>0</v>
      </c>
      <c r="Q12" s="87">
        <f t="shared" si="6"/>
        <v>0</v>
      </c>
      <c r="R12" s="87">
        <f t="shared" si="7"/>
        <v>0</v>
      </c>
    </row>
    <row r="13" spans="1:18" ht="12.75">
      <c r="A13" s="68">
        <v>5</v>
      </c>
      <c r="B13" s="91" t="s">
        <v>13</v>
      </c>
      <c r="C13" s="111" t="s">
        <v>9</v>
      </c>
      <c r="D13" s="112">
        <v>638</v>
      </c>
      <c r="E13" s="66"/>
      <c r="F13" s="4">
        <f t="shared" si="0"/>
        <v>0</v>
      </c>
      <c r="G13" s="4"/>
      <c r="H13" s="4">
        <f t="shared" si="2"/>
        <v>0</v>
      </c>
      <c r="I13" s="4"/>
      <c r="J13" s="4">
        <f t="shared" si="3"/>
        <v>0</v>
      </c>
      <c r="K13" s="4"/>
      <c r="L13" s="4">
        <f t="shared" si="4"/>
        <v>0</v>
      </c>
      <c r="M13" s="4"/>
      <c r="N13" s="4">
        <f t="shared" si="5"/>
        <v>0</v>
      </c>
      <c r="O13" s="4"/>
      <c r="P13" s="91">
        <f t="shared" si="1"/>
        <v>0</v>
      </c>
      <c r="Q13" s="87">
        <f t="shared" si="6"/>
        <v>0</v>
      </c>
      <c r="R13" s="87">
        <f t="shared" si="7"/>
        <v>0</v>
      </c>
    </row>
    <row r="14" spans="1:18" ht="12.75">
      <c r="A14" s="68">
        <v>6</v>
      </c>
      <c r="B14" s="91" t="s">
        <v>14</v>
      </c>
      <c r="C14" s="111" t="s">
        <v>9</v>
      </c>
      <c r="D14" s="112">
        <v>860</v>
      </c>
      <c r="E14" s="66"/>
      <c r="F14" s="4">
        <f t="shared" si="0"/>
        <v>0</v>
      </c>
      <c r="G14" s="4"/>
      <c r="H14" s="4">
        <f t="shared" si="2"/>
        <v>0</v>
      </c>
      <c r="I14" s="4"/>
      <c r="J14" s="4">
        <f t="shared" si="3"/>
        <v>0</v>
      </c>
      <c r="K14" s="4"/>
      <c r="L14" s="4">
        <f t="shared" si="4"/>
        <v>0</v>
      </c>
      <c r="M14" s="4"/>
      <c r="N14" s="4">
        <f t="shared" si="5"/>
        <v>0</v>
      </c>
      <c r="O14" s="4"/>
      <c r="P14" s="91">
        <f t="shared" si="1"/>
        <v>0</v>
      </c>
      <c r="Q14" s="87">
        <f t="shared" si="6"/>
        <v>0</v>
      </c>
      <c r="R14" s="87">
        <f t="shared" si="7"/>
        <v>0</v>
      </c>
    </row>
    <row r="15" spans="1:18" ht="12.75">
      <c r="A15" s="68">
        <v>7</v>
      </c>
      <c r="B15" s="91" t="s">
        <v>15</v>
      </c>
      <c r="C15" s="111" t="s">
        <v>9</v>
      </c>
      <c r="D15" s="112">
        <v>1122</v>
      </c>
      <c r="E15" s="66"/>
      <c r="F15" s="4">
        <f>D17*E15</f>
        <v>0</v>
      </c>
      <c r="G15" s="4"/>
      <c r="H15" s="4">
        <f t="shared" si="2"/>
        <v>0</v>
      </c>
      <c r="I15" s="4"/>
      <c r="J15" s="4">
        <f t="shared" si="3"/>
        <v>0</v>
      </c>
      <c r="K15" s="4"/>
      <c r="L15" s="4">
        <f t="shared" si="4"/>
        <v>0</v>
      </c>
      <c r="M15" s="4"/>
      <c r="N15" s="4">
        <f t="shared" si="5"/>
        <v>0</v>
      </c>
      <c r="O15" s="4"/>
      <c r="P15" s="91">
        <f>O15*D17</f>
        <v>0</v>
      </c>
      <c r="Q15" s="87">
        <f t="shared" si="6"/>
        <v>0</v>
      </c>
      <c r="R15" s="87">
        <f t="shared" si="7"/>
        <v>0</v>
      </c>
    </row>
    <row r="16" spans="1:18" ht="12.75">
      <c r="A16" s="68">
        <v>8</v>
      </c>
      <c r="B16" s="91" t="s">
        <v>189</v>
      </c>
      <c r="C16" s="111" t="s">
        <v>9</v>
      </c>
      <c r="D16" s="112">
        <v>1300</v>
      </c>
      <c r="E16" s="66"/>
      <c r="F16" s="4"/>
      <c r="G16" s="4"/>
      <c r="H16" s="4">
        <f t="shared" si="2"/>
        <v>0</v>
      </c>
      <c r="I16" s="4"/>
      <c r="J16" s="4">
        <f t="shared" si="3"/>
        <v>0</v>
      </c>
      <c r="K16" s="4"/>
      <c r="L16" s="4">
        <f t="shared" si="4"/>
        <v>0</v>
      </c>
      <c r="M16" s="4"/>
      <c r="N16" s="4">
        <f t="shared" si="5"/>
        <v>0</v>
      </c>
      <c r="O16" s="4"/>
      <c r="P16" s="91"/>
      <c r="Q16" s="87">
        <f t="shared" si="6"/>
        <v>0</v>
      </c>
      <c r="R16" s="87">
        <f t="shared" si="7"/>
        <v>0</v>
      </c>
    </row>
    <row r="17" spans="1:18" ht="12.75">
      <c r="A17" s="68">
        <v>9</v>
      </c>
      <c r="B17" s="91" t="s">
        <v>16</v>
      </c>
      <c r="C17" s="111"/>
      <c r="D17" s="112"/>
      <c r="E17" s="66"/>
      <c r="F17" s="4">
        <f t="shared" si="0"/>
        <v>0</v>
      </c>
      <c r="G17" s="4"/>
      <c r="H17" s="4">
        <f t="shared" si="2"/>
        <v>0</v>
      </c>
      <c r="I17" s="4"/>
      <c r="J17" s="4">
        <f t="shared" si="3"/>
        <v>0</v>
      </c>
      <c r="K17" s="4"/>
      <c r="L17" s="4">
        <f t="shared" si="4"/>
        <v>0</v>
      </c>
      <c r="M17" s="4"/>
      <c r="N17" s="4">
        <f t="shared" si="5"/>
        <v>0</v>
      </c>
      <c r="O17" s="4"/>
      <c r="P17" s="91">
        <f aca="true" t="shared" si="8" ref="P17:P39">O17*D18</f>
        <v>0</v>
      </c>
      <c r="Q17" s="87">
        <f t="shared" si="6"/>
        <v>0</v>
      </c>
      <c r="R17" s="87">
        <f t="shared" si="7"/>
        <v>0</v>
      </c>
    </row>
    <row r="18" spans="1:18" ht="12.75">
      <c r="A18" s="68">
        <v>10</v>
      </c>
      <c r="B18" s="91" t="s">
        <v>8</v>
      </c>
      <c r="C18" s="111" t="s">
        <v>17</v>
      </c>
      <c r="D18" s="112">
        <v>286</v>
      </c>
      <c r="E18" s="66"/>
      <c r="F18" s="4">
        <f t="shared" si="0"/>
        <v>0</v>
      </c>
      <c r="G18" s="4"/>
      <c r="H18" s="4">
        <f t="shared" si="2"/>
        <v>0</v>
      </c>
      <c r="I18" s="4"/>
      <c r="J18" s="4">
        <f t="shared" si="3"/>
        <v>0</v>
      </c>
      <c r="K18" s="4"/>
      <c r="L18" s="4">
        <f t="shared" si="4"/>
        <v>0</v>
      </c>
      <c r="M18" s="4"/>
      <c r="N18" s="4">
        <f t="shared" si="5"/>
        <v>0</v>
      </c>
      <c r="O18" s="4"/>
      <c r="P18" s="91">
        <f t="shared" si="8"/>
        <v>0</v>
      </c>
      <c r="Q18" s="87">
        <f t="shared" si="6"/>
        <v>0</v>
      </c>
      <c r="R18" s="87">
        <f t="shared" si="7"/>
        <v>0</v>
      </c>
    </row>
    <row r="19" spans="1:18" ht="12.75">
      <c r="A19" s="68">
        <v>11</v>
      </c>
      <c r="B19" s="91" t="s">
        <v>10</v>
      </c>
      <c r="C19" s="111" t="s">
        <v>17</v>
      </c>
      <c r="D19" s="112">
        <v>302</v>
      </c>
      <c r="E19" s="66"/>
      <c r="F19" s="4">
        <f t="shared" si="0"/>
        <v>0</v>
      </c>
      <c r="G19" s="4"/>
      <c r="H19" s="4">
        <f t="shared" si="2"/>
        <v>0</v>
      </c>
      <c r="I19" s="4"/>
      <c r="J19" s="4">
        <f t="shared" si="3"/>
        <v>0</v>
      </c>
      <c r="K19" s="4"/>
      <c r="L19" s="4">
        <f t="shared" si="4"/>
        <v>0</v>
      </c>
      <c r="M19" s="4"/>
      <c r="N19" s="4">
        <f t="shared" si="5"/>
        <v>0</v>
      </c>
      <c r="O19" s="4"/>
      <c r="P19" s="91">
        <f t="shared" si="8"/>
        <v>0</v>
      </c>
      <c r="Q19" s="87">
        <f t="shared" si="6"/>
        <v>0</v>
      </c>
      <c r="R19" s="87">
        <f t="shared" si="7"/>
        <v>0</v>
      </c>
    </row>
    <row r="20" spans="1:18" ht="12.75">
      <c r="A20" s="68">
        <v>12</v>
      </c>
      <c r="B20" s="91" t="s">
        <v>11</v>
      </c>
      <c r="C20" s="111" t="s">
        <v>17</v>
      </c>
      <c r="D20" s="112">
        <v>407</v>
      </c>
      <c r="E20" s="66"/>
      <c r="F20" s="4">
        <f t="shared" si="0"/>
        <v>0</v>
      </c>
      <c r="G20" s="4"/>
      <c r="H20" s="4">
        <f t="shared" si="2"/>
        <v>0</v>
      </c>
      <c r="I20" s="4"/>
      <c r="J20" s="4">
        <f t="shared" si="3"/>
        <v>0</v>
      </c>
      <c r="K20" s="4"/>
      <c r="L20" s="4">
        <f t="shared" si="4"/>
        <v>0</v>
      </c>
      <c r="M20" s="4"/>
      <c r="N20" s="4">
        <f t="shared" si="5"/>
        <v>0</v>
      </c>
      <c r="O20" s="4"/>
      <c r="P20" s="91">
        <f t="shared" si="8"/>
        <v>0</v>
      </c>
      <c r="Q20" s="87">
        <f t="shared" si="6"/>
        <v>0</v>
      </c>
      <c r="R20" s="87">
        <f t="shared" si="7"/>
        <v>0</v>
      </c>
    </row>
    <row r="21" spans="1:18" ht="12.75">
      <c r="A21" s="68">
        <v>13</v>
      </c>
      <c r="B21" s="91" t="s">
        <v>12</v>
      </c>
      <c r="C21" s="111"/>
      <c r="D21" s="112">
        <v>497</v>
      </c>
      <c r="E21" s="66"/>
      <c r="F21" s="4">
        <f t="shared" si="0"/>
        <v>0</v>
      </c>
      <c r="G21" s="4"/>
      <c r="H21" s="4">
        <f t="shared" si="2"/>
        <v>0</v>
      </c>
      <c r="I21" s="4"/>
      <c r="J21" s="4">
        <f t="shared" si="3"/>
        <v>0</v>
      </c>
      <c r="K21" s="4"/>
      <c r="L21" s="4">
        <f t="shared" si="4"/>
        <v>0</v>
      </c>
      <c r="M21" s="4"/>
      <c r="N21" s="4">
        <f t="shared" si="5"/>
        <v>0</v>
      </c>
      <c r="O21" s="4"/>
      <c r="P21" s="91">
        <f t="shared" si="8"/>
        <v>0</v>
      </c>
      <c r="Q21" s="87">
        <f t="shared" si="6"/>
        <v>0</v>
      </c>
      <c r="R21" s="87">
        <f t="shared" si="7"/>
        <v>0</v>
      </c>
    </row>
    <row r="22" spans="1:18" ht="12.75">
      <c r="A22" s="68">
        <v>14</v>
      </c>
      <c r="B22" s="91" t="s">
        <v>13</v>
      </c>
      <c r="C22" s="111"/>
      <c r="D22" s="112">
        <v>594</v>
      </c>
      <c r="E22" s="66"/>
      <c r="F22" s="4">
        <f t="shared" si="0"/>
        <v>0</v>
      </c>
      <c r="G22" s="4"/>
      <c r="H22" s="4">
        <f t="shared" si="2"/>
        <v>0</v>
      </c>
      <c r="I22" s="4"/>
      <c r="J22" s="4">
        <f t="shared" si="3"/>
        <v>0</v>
      </c>
      <c r="K22" s="4"/>
      <c r="L22" s="4">
        <f t="shared" si="4"/>
        <v>0</v>
      </c>
      <c r="M22" s="4"/>
      <c r="N22" s="4">
        <f t="shared" si="5"/>
        <v>0</v>
      </c>
      <c r="O22" s="4"/>
      <c r="P22" s="91">
        <f t="shared" si="8"/>
        <v>0</v>
      </c>
      <c r="Q22" s="87">
        <f t="shared" si="6"/>
        <v>0</v>
      </c>
      <c r="R22" s="87">
        <f t="shared" si="7"/>
        <v>0</v>
      </c>
    </row>
    <row r="23" spans="1:18" ht="12.75">
      <c r="A23" s="68">
        <v>15</v>
      </c>
      <c r="B23" s="91" t="s">
        <v>18</v>
      </c>
      <c r="C23" s="111" t="s">
        <v>17</v>
      </c>
      <c r="D23" s="112">
        <v>957</v>
      </c>
      <c r="E23" s="66"/>
      <c r="F23" s="4">
        <f t="shared" si="0"/>
        <v>0</v>
      </c>
      <c r="G23" s="4"/>
      <c r="H23" s="4">
        <f t="shared" si="2"/>
        <v>0</v>
      </c>
      <c r="I23" s="4"/>
      <c r="J23" s="4">
        <f t="shared" si="3"/>
        <v>0</v>
      </c>
      <c r="K23" s="4"/>
      <c r="L23" s="4">
        <f t="shared" si="4"/>
        <v>0</v>
      </c>
      <c r="M23" s="4"/>
      <c r="N23" s="4">
        <f t="shared" si="5"/>
        <v>0</v>
      </c>
      <c r="O23" s="4"/>
      <c r="P23" s="91">
        <f t="shared" si="8"/>
        <v>0</v>
      </c>
      <c r="Q23" s="87">
        <f t="shared" si="6"/>
        <v>0</v>
      </c>
      <c r="R23" s="87">
        <f t="shared" si="7"/>
        <v>0</v>
      </c>
    </row>
    <row r="24" spans="1:18" ht="12.75">
      <c r="A24" s="68">
        <v>16</v>
      </c>
      <c r="B24" s="91" t="s">
        <v>19</v>
      </c>
      <c r="C24" s="111"/>
      <c r="D24" s="112"/>
      <c r="E24" s="66"/>
      <c r="F24" s="4">
        <f t="shared" si="0"/>
        <v>0</v>
      </c>
      <c r="G24" s="4"/>
      <c r="H24" s="4">
        <f t="shared" si="2"/>
        <v>0</v>
      </c>
      <c r="I24" s="4"/>
      <c r="J24" s="4">
        <f t="shared" si="3"/>
        <v>0</v>
      </c>
      <c r="K24" s="4"/>
      <c r="L24" s="4">
        <f t="shared" si="4"/>
        <v>0</v>
      </c>
      <c r="M24" s="4"/>
      <c r="N24" s="4">
        <f t="shared" si="5"/>
        <v>0</v>
      </c>
      <c r="O24" s="4"/>
      <c r="P24" s="91">
        <f t="shared" si="8"/>
        <v>0</v>
      </c>
      <c r="Q24" s="87">
        <f t="shared" si="6"/>
        <v>0</v>
      </c>
      <c r="R24" s="87">
        <f t="shared" si="7"/>
        <v>0</v>
      </c>
    </row>
    <row r="25" spans="1:18" ht="12.75">
      <c r="A25" s="68">
        <v>17</v>
      </c>
      <c r="B25" s="91" t="s">
        <v>18</v>
      </c>
      <c r="C25" s="111" t="s">
        <v>17</v>
      </c>
      <c r="D25" s="112">
        <v>3113</v>
      </c>
      <c r="E25" s="66"/>
      <c r="F25" s="4">
        <f t="shared" si="0"/>
        <v>0</v>
      </c>
      <c r="G25" s="4"/>
      <c r="H25" s="4">
        <f t="shared" si="2"/>
        <v>0</v>
      </c>
      <c r="I25" s="4"/>
      <c r="J25" s="4">
        <f t="shared" si="3"/>
        <v>0</v>
      </c>
      <c r="K25" s="4"/>
      <c r="L25" s="4">
        <f t="shared" si="4"/>
        <v>0</v>
      </c>
      <c r="M25" s="4"/>
      <c r="N25" s="4">
        <f t="shared" si="5"/>
        <v>0</v>
      </c>
      <c r="O25" s="4"/>
      <c r="P25" s="91">
        <f t="shared" si="8"/>
        <v>0</v>
      </c>
      <c r="Q25" s="87">
        <f t="shared" si="6"/>
        <v>0</v>
      </c>
      <c r="R25" s="87">
        <f t="shared" si="7"/>
        <v>0</v>
      </c>
    </row>
    <row r="26" spans="1:18" ht="12.75">
      <c r="A26" s="68">
        <v>18</v>
      </c>
      <c r="B26" s="91" t="s">
        <v>20</v>
      </c>
      <c r="C26" s="111" t="s">
        <v>17</v>
      </c>
      <c r="D26" s="112">
        <v>4917</v>
      </c>
      <c r="E26" s="66"/>
      <c r="F26" s="4">
        <f t="shared" si="0"/>
        <v>0</v>
      </c>
      <c r="G26" s="4"/>
      <c r="H26" s="4">
        <f t="shared" si="2"/>
        <v>0</v>
      </c>
      <c r="I26" s="4"/>
      <c r="J26" s="4">
        <f t="shared" si="3"/>
        <v>0</v>
      </c>
      <c r="K26" s="4"/>
      <c r="L26" s="4">
        <f t="shared" si="4"/>
        <v>0</v>
      </c>
      <c r="M26" s="4"/>
      <c r="N26" s="4">
        <f t="shared" si="5"/>
        <v>0</v>
      </c>
      <c r="O26" s="4"/>
      <c r="P26" s="91">
        <f t="shared" si="8"/>
        <v>0</v>
      </c>
      <c r="Q26" s="87">
        <f t="shared" si="6"/>
        <v>0</v>
      </c>
      <c r="R26" s="87">
        <f t="shared" si="7"/>
        <v>0</v>
      </c>
    </row>
    <row r="27" spans="1:18" ht="14.25">
      <c r="A27" s="68">
        <v>19</v>
      </c>
      <c r="B27" s="251" t="s">
        <v>132</v>
      </c>
      <c r="C27" s="111"/>
      <c r="D27" s="112"/>
      <c r="E27" s="66"/>
      <c r="F27" s="4">
        <f t="shared" si="0"/>
        <v>0</v>
      </c>
      <c r="G27" s="4"/>
      <c r="H27" s="4">
        <f t="shared" si="2"/>
        <v>0</v>
      </c>
      <c r="I27" s="4"/>
      <c r="J27" s="4">
        <f t="shared" si="3"/>
        <v>0</v>
      </c>
      <c r="K27" s="4"/>
      <c r="L27" s="4">
        <f t="shared" si="4"/>
        <v>0</v>
      </c>
      <c r="M27" s="4"/>
      <c r="N27" s="4">
        <f t="shared" si="5"/>
        <v>0</v>
      </c>
      <c r="O27" s="4"/>
      <c r="P27" s="91">
        <f t="shared" si="8"/>
        <v>0</v>
      </c>
      <c r="Q27" s="87">
        <f t="shared" si="6"/>
        <v>0</v>
      </c>
      <c r="R27" s="87">
        <f t="shared" si="7"/>
        <v>0</v>
      </c>
    </row>
    <row r="28" spans="1:18" ht="12.75">
      <c r="A28" s="68">
        <v>20</v>
      </c>
      <c r="B28" s="91" t="s">
        <v>10</v>
      </c>
      <c r="C28" s="111" t="s">
        <v>9</v>
      </c>
      <c r="D28" s="112">
        <v>501</v>
      </c>
      <c r="E28" s="66"/>
      <c r="F28" s="4">
        <f t="shared" si="0"/>
        <v>0</v>
      </c>
      <c r="G28" s="4"/>
      <c r="H28" s="4">
        <f t="shared" si="2"/>
        <v>0</v>
      </c>
      <c r="I28" s="4"/>
      <c r="J28" s="4">
        <f t="shared" si="3"/>
        <v>0</v>
      </c>
      <c r="K28" s="4"/>
      <c r="L28" s="4">
        <f t="shared" si="4"/>
        <v>0</v>
      </c>
      <c r="M28" s="4"/>
      <c r="N28" s="4">
        <f t="shared" si="5"/>
        <v>0</v>
      </c>
      <c r="O28" s="4"/>
      <c r="P28" s="91">
        <f t="shared" si="8"/>
        <v>0</v>
      </c>
      <c r="Q28" s="87">
        <f t="shared" si="6"/>
        <v>0</v>
      </c>
      <c r="R28" s="87">
        <f t="shared" si="7"/>
        <v>0</v>
      </c>
    </row>
    <row r="29" spans="1:18" ht="12.75">
      <c r="A29" s="68">
        <v>21</v>
      </c>
      <c r="B29" s="91" t="s">
        <v>21</v>
      </c>
      <c r="C29" s="111" t="s">
        <v>9</v>
      </c>
      <c r="D29" s="112">
        <v>539</v>
      </c>
      <c r="E29" s="66"/>
      <c r="F29" s="4">
        <f t="shared" si="0"/>
        <v>0</v>
      </c>
      <c r="G29" s="4"/>
      <c r="H29" s="4">
        <f t="shared" si="2"/>
        <v>0</v>
      </c>
      <c r="I29" s="4"/>
      <c r="J29" s="4">
        <f t="shared" si="3"/>
        <v>0</v>
      </c>
      <c r="K29" s="4"/>
      <c r="L29" s="4">
        <f t="shared" si="4"/>
        <v>0</v>
      </c>
      <c r="M29" s="4"/>
      <c r="N29" s="4">
        <f t="shared" si="5"/>
        <v>0</v>
      </c>
      <c r="O29" s="4"/>
      <c r="P29" s="91">
        <f t="shared" si="8"/>
        <v>0</v>
      </c>
      <c r="Q29" s="87">
        <f t="shared" si="6"/>
        <v>0</v>
      </c>
      <c r="R29" s="87">
        <f t="shared" si="7"/>
        <v>0</v>
      </c>
    </row>
    <row r="30" spans="1:18" ht="12.75">
      <c r="A30" s="68">
        <v>22</v>
      </c>
      <c r="B30" s="91" t="s">
        <v>22</v>
      </c>
      <c r="C30" s="111" t="s">
        <v>9</v>
      </c>
      <c r="D30" s="112">
        <v>594</v>
      </c>
      <c r="E30" s="66"/>
      <c r="F30" s="4">
        <f t="shared" si="0"/>
        <v>0</v>
      </c>
      <c r="G30" s="4"/>
      <c r="H30" s="4">
        <f t="shared" si="2"/>
        <v>0</v>
      </c>
      <c r="I30" s="4"/>
      <c r="J30" s="4">
        <f t="shared" si="3"/>
        <v>0</v>
      </c>
      <c r="K30" s="4"/>
      <c r="L30" s="4">
        <f t="shared" si="4"/>
        <v>0</v>
      </c>
      <c r="M30" s="4"/>
      <c r="N30" s="4">
        <f t="shared" si="5"/>
        <v>0</v>
      </c>
      <c r="O30" s="4"/>
      <c r="P30" s="91">
        <f t="shared" si="8"/>
        <v>0</v>
      </c>
      <c r="Q30" s="87">
        <f t="shared" si="6"/>
        <v>0</v>
      </c>
      <c r="R30" s="87">
        <f t="shared" si="7"/>
        <v>0</v>
      </c>
    </row>
    <row r="31" spans="1:18" ht="12.75">
      <c r="A31" s="68">
        <v>23</v>
      </c>
      <c r="B31" s="91" t="s">
        <v>13</v>
      </c>
      <c r="C31" s="111" t="s">
        <v>9</v>
      </c>
      <c r="D31" s="112">
        <v>638</v>
      </c>
      <c r="E31" s="66"/>
      <c r="F31" s="4">
        <f t="shared" si="0"/>
        <v>0</v>
      </c>
      <c r="G31" s="4"/>
      <c r="H31" s="4">
        <f t="shared" si="2"/>
        <v>0</v>
      </c>
      <c r="I31" s="4"/>
      <c r="J31" s="4">
        <f t="shared" si="3"/>
        <v>0</v>
      </c>
      <c r="K31" s="4"/>
      <c r="L31" s="4">
        <f t="shared" si="4"/>
        <v>0</v>
      </c>
      <c r="M31" s="4"/>
      <c r="N31" s="4">
        <f t="shared" si="5"/>
        <v>0</v>
      </c>
      <c r="O31" s="4"/>
      <c r="P31" s="91">
        <f t="shared" si="8"/>
        <v>0</v>
      </c>
      <c r="Q31" s="87">
        <f t="shared" si="6"/>
        <v>0</v>
      </c>
      <c r="R31" s="87">
        <f t="shared" si="7"/>
        <v>0</v>
      </c>
    </row>
    <row r="32" spans="1:18" ht="12.75">
      <c r="A32" s="68">
        <v>24</v>
      </c>
      <c r="B32" s="91" t="s">
        <v>23</v>
      </c>
      <c r="C32" s="111" t="s">
        <v>9</v>
      </c>
      <c r="D32" s="112">
        <v>860</v>
      </c>
      <c r="E32" s="66"/>
      <c r="F32" s="4">
        <f t="shared" si="0"/>
        <v>0</v>
      </c>
      <c r="G32" s="4"/>
      <c r="H32" s="4">
        <f t="shared" si="2"/>
        <v>0</v>
      </c>
      <c r="I32" s="4"/>
      <c r="J32" s="4">
        <f t="shared" si="3"/>
        <v>0</v>
      </c>
      <c r="K32" s="4"/>
      <c r="L32" s="4">
        <f t="shared" si="4"/>
        <v>0</v>
      </c>
      <c r="M32" s="4"/>
      <c r="N32" s="4">
        <f t="shared" si="5"/>
        <v>0</v>
      </c>
      <c r="O32" s="4"/>
      <c r="P32" s="91">
        <f t="shared" si="8"/>
        <v>0</v>
      </c>
      <c r="Q32" s="87">
        <f t="shared" si="6"/>
        <v>0</v>
      </c>
      <c r="R32" s="87">
        <f t="shared" si="7"/>
        <v>0</v>
      </c>
    </row>
    <row r="33" spans="1:18" ht="12.75">
      <c r="A33" s="68">
        <v>25</v>
      </c>
      <c r="B33" s="91" t="s">
        <v>24</v>
      </c>
      <c r="C33" s="111" t="s">
        <v>9</v>
      </c>
      <c r="D33" s="112">
        <v>1020</v>
      </c>
      <c r="E33" s="66"/>
      <c r="F33" s="4">
        <f t="shared" si="0"/>
        <v>0</v>
      </c>
      <c r="G33" s="4"/>
      <c r="H33" s="4">
        <f t="shared" si="2"/>
        <v>0</v>
      </c>
      <c r="I33" s="4"/>
      <c r="J33" s="4">
        <f t="shared" si="3"/>
        <v>0</v>
      </c>
      <c r="K33" s="4"/>
      <c r="L33" s="4">
        <f t="shared" si="4"/>
        <v>0</v>
      </c>
      <c r="M33" s="4"/>
      <c r="N33" s="4">
        <f t="shared" si="5"/>
        <v>0</v>
      </c>
      <c r="O33" s="4"/>
      <c r="P33" s="91">
        <f t="shared" si="8"/>
        <v>0</v>
      </c>
      <c r="Q33" s="87">
        <f t="shared" si="6"/>
        <v>0</v>
      </c>
      <c r="R33" s="87">
        <f t="shared" si="7"/>
        <v>0</v>
      </c>
    </row>
    <row r="34" spans="1:18" ht="12.75">
      <c r="A34" s="68">
        <v>26</v>
      </c>
      <c r="B34" s="91" t="s">
        <v>25</v>
      </c>
      <c r="C34" s="111"/>
      <c r="D34" s="112"/>
      <c r="E34" s="66"/>
      <c r="F34" s="4">
        <f t="shared" si="0"/>
        <v>0</v>
      </c>
      <c r="G34" s="4"/>
      <c r="H34" s="4">
        <f t="shared" si="2"/>
        <v>0</v>
      </c>
      <c r="I34" s="4"/>
      <c r="J34" s="4">
        <f t="shared" si="3"/>
        <v>0</v>
      </c>
      <c r="K34" s="4"/>
      <c r="L34" s="4">
        <f t="shared" si="4"/>
        <v>0</v>
      </c>
      <c r="M34" s="4"/>
      <c r="N34" s="4">
        <f t="shared" si="5"/>
        <v>0</v>
      </c>
      <c r="O34" s="4"/>
      <c r="P34" s="91">
        <f t="shared" si="8"/>
        <v>0</v>
      </c>
      <c r="Q34" s="87">
        <f t="shared" si="6"/>
        <v>0</v>
      </c>
      <c r="R34" s="87">
        <f t="shared" si="7"/>
        <v>0</v>
      </c>
    </row>
    <row r="35" spans="1:18" ht="12.75">
      <c r="A35" s="68">
        <v>27</v>
      </c>
      <c r="B35" s="91" t="s">
        <v>10</v>
      </c>
      <c r="C35" s="111" t="s">
        <v>26</v>
      </c>
      <c r="D35" s="112">
        <v>302</v>
      </c>
      <c r="E35" s="66"/>
      <c r="F35" s="4">
        <f t="shared" si="0"/>
        <v>0</v>
      </c>
      <c r="G35" s="4"/>
      <c r="H35" s="4">
        <f t="shared" si="2"/>
        <v>0</v>
      </c>
      <c r="I35" s="4"/>
      <c r="J35" s="4">
        <f t="shared" si="3"/>
        <v>0</v>
      </c>
      <c r="K35" s="4"/>
      <c r="L35" s="4">
        <f t="shared" si="4"/>
        <v>0</v>
      </c>
      <c r="M35" s="4"/>
      <c r="N35" s="4">
        <f t="shared" si="5"/>
        <v>0</v>
      </c>
      <c r="O35" s="4"/>
      <c r="P35" s="91">
        <f t="shared" si="8"/>
        <v>0</v>
      </c>
      <c r="Q35" s="87">
        <f t="shared" si="6"/>
        <v>0</v>
      </c>
      <c r="R35" s="87">
        <f t="shared" si="7"/>
        <v>0</v>
      </c>
    </row>
    <row r="36" spans="1:18" ht="12.75">
      <c r="A36" s="68">
        <v>28</v>
      </c>
      <c r="B36" s="91" t="s">
        <v>11</v>
      </c>
      <c r="C36" s="111" t="s">
        <v>26</v>
      </c>
      <c r="D36" s="112">
        <v>407</v>
      </c>
      <c r="E36" s="66"/>
      <c r="F36" s="4">
        <f t="shared" si="0"/>
        <v>0</v>
      </c>
      <c r="G36" s="4"/>
      <c r="H36" s="4">
        <f t="shared" si="2"/>
        <v>0</v>
      </c>
      <c r="I36" s="4"/>
      <c r="J36" s="4">
        <f t="shared" si="3"/>
        <v>0</v>
      </c>
      <c r="K36" s="4"/>
      <c r="L36" s="4">
        <f t="shared" si="4"/>
        <v>0</v>
      </c>
      <c r="M36" s="4"/>
      <c r="N36" s="4">
        <f t="shared" si="5"/>
        <v>0</v>
      </c>
      <c r="O36" s="4"/>
      <c r="P36" s="91">
        <f t="shared" si="8"/>
        <v>0</v>
      </c>
      <c r="Q36" s="87">
        <f t="shared" si="6"/>
        <v>0</v>
      </c>
      <c r="R36" s="87">
        <f t="shared" si="7"/>
        <v>0</v>
      </c>
    </row>
    <row r="37" spans="1:18" ht="12.75">
      <c r="A37" s="68">
        <v>29</v>
      </c>
      <c r="B37" s="91" t="s">
        <v>12</v>
      </c>
      <c r="C37" s="111" t="s">
        <v>26</v>
      </c>
      <c r="D37" s="112">
        <v>497</v>
      </c>
      <c r="E37" s="66"/>
      <c r="F37" s="4">
        <f t="shared" si="0"/>
        <v>0</v>
      </c>
      <c r="G37" s="4"/>
      <c r="H37" s="4">
        <f t="shared" si="2"/>
        <v>0</v>
      </c>
      <c r="I37" s="4"/>
      <c r="J37" s="4">
        <f t="shared" si="3"/>
        <v>0</v>
      </c>
      <c r="K37" s="4"/>
      <c r="L37" s="4">
        <f t="shared" si="4"/>
        <v>0</v>
      </c>
      <c r="M37" s="4"/>
      <c r="N37" s="4">
        <f t="shared" si="5"/>
        <v>0</v>
      </c>
      <c r="O37" s="4"/>
      <c r="P37" s="91">
        <f t="shared" si="8"/>
        <v>0</v>
      </c>
      <c r="Q37" s="87">
        <f t="shared" si="6"/>
        <v>0</v>
      </c>
      <c r="R37" s="87">
        <f t="shared" si="7"/>
        <v>0</v>
      </c>
    </row>
    <row r="38" spans="1:18" ht="12.75">
      <c r="A38" s="68">
        <v>30</v>
      </c>
      <c r="B38" s="91" t="s">
        <v>19</v>
      </c>
      <c r="C38" s="111"/>
      <c r="D38" s="112"/>
      <c r="E38" s="66"/>
      <c r="F38" s="4">
        <f t="shared" si="0"/>
        <v>0</v>
      </c>
      <c r="G38" s="4"/>
      <c r="H38" s="4">
        <f t="shared" si="2"/>
        <v>0</v>
      </c>
      <c r="I38" s="4"/>
      <c r="J38" s="4">
        <f t="shared" si="3"/>
        <v>0</v>
      </c>
      <c r="K38" s="4"/>
      <c r="L38" s="4">
        <f t="shared" si="4"/>
        <v>0</v>
      </c>
      <c r="M38" s="4"/>
      <c r="N38" s="4">
        <f t="shared" si="5"/>
        <v>0</v>
      </c>
      <c r="O38" s="4"/>
      <c r="P38" s="91">
        <f t="shared" si="8"/>
        <v>0</v>
      </c>
      <c r="Q38" s="87">
        <f t="shared" si="6"/>
        <v>0</v>
      </c>
      <c r="R38" s="87">
        <f t="shared" si="7"/>
        <v>0</v>
      </c>
    </row>
    <row r="39" spans="1:18" ht="12.75">
      <c r="A39" s="68">
        <v>31</v>
      </c>
      <c r="B39" s="91" t="s">
        <v>18</v>
      </c>
      <c r="C39" s="111" t="s">
        <v>26</v>
      </c>
      <c r="D39" s="112">
        <v>3113</v>
      </c>
      <c r="E39" s="66"/>
      <c r="F39" s="4">
        <f t="shared" si="0"/>
        <v>0</v>
      </c>
      <c r="G39" s="4"/>
      <c r="H39" s="4">
        <f t="shared" si="2"/>
        <v>0</v>
      </c>
      <c r="I39" s="4"/>
      <c r="J39" s="4">
        <f t="shared" si="3"/>
        <v>0</v>
      </c>
      <c r="K39" s="4"/>
      <c r="L39" s="4">
        <f t="shared" si="4"/>
        <v>0</v>
      </c>
      <c r="M39" s="4"/>
      <c r="N39" s="4">
        <f t="shared" si="5"/>
        <v>0</v>
      </c>
      <c r="O39" s="4"/>
      <c r="P39" s="91">
        <f t="shared" si="8"/>
        <v>0</v>
      </c>
      <c r="Q39" s="87">
        <f t="shared" si="6"/>
        <v>0</v>
      </c>
      <c r="R39" s="87">
        <f t="shared" si="7"/>
        <v>0</v>
      </c>
    </row>
    <row r="40" spans="1:18" ht="14.25">
      <c r="A40" s="68">
        <v>32</v>
      </c>
      <c r="B40" s="251" t="s">
        <v>133</v>
      </c>
      <c r="C40" s="111"/>
      <c r="D40" s="112"/>
      <c r="E40" s="66"/>
      <c r="F40" s="4">
        <f>D42*E40</f>
        <v>0</v>
      </c>
      <c r="G40" s="4"/>
      <c r="H40" s="4">
        <f t="shared" si="2"/>
        <v>0</v>
      </c>
      <c r="I40" s="4"/>
      <c r="J40" s="4">
        <f t="shared" si="3"/>
        <v>0</v>
      </c>
      <c r="K40" s="4"/>
      <c r="L40" s="4">
        <f t="shared" si="4"/>
        <v>0</v>
      </c>
      <c r="M40" s="4"/>
      <c r="N40" s="4">
        <f t="shared" si="5"/>
        <v>0</v>
      </c>
      <c r="O40" s="4"/>
      <c r="P40" s="91">
        <f>O40*D42</f>
        <v>0</v>
      </c>
      <c r="Q40" s="87">
        <f t="shared" si="6"/>
        <v>0</v>
      </c>
      <c r="R40" s="87">
        <f t="shared" si="7"/>
        <v>0</v>
      </c>
    </row>
    <row r="41" spans="1:18" ht="14.25">
      <c r="A41" s="68">
        <v>33</v>
      </c>
      <c r="B41" s="252" t="s">
        <v>8</v>
      </c>
      <c r="C41" s="111" t="s">
        <v>9</v>
      </c>
      <c r="D41" s="112">
        <v>445</v>
      </c>
      <c r="E41" s="446">
        <v>67.5</v>
      </c>
      <c r="F41" s="4">
        <f>D43*E41</f>
        <v>36382.5</v>
      </c>
      <c r="G41" s="4"/>
      <c r="H41" s="4">
        <f t="shared" si="2"/>
        <v>0</v>
      </c>
      <c r="I41" s="4"/>
      <c r="J41" s="4">
        <f t="shared" si="3"/>
        <v>0</v>
      </c>
      <c r="K41" s="4"/>
      <c r="L41" s="4">
        <f t="shared" si="4"/>
        <v>0</v>
      </c>
      <c r="M41" s="4"/>
      <c r="N41" s="4">
        <f t="shared" si="5"/>
        <v>0</v>
      </c>
      <c r="O41" s="4"/>
      <c r="P41" s="91"/>
      <c r="Q41" s="87">
        <f t="shared" si="6"/>
        <v>67.5</v>
      </c>
      <c r="R41" s="87">
        <f t="shared" si="7"/>
        <v>36382.5</v>
      </c>
    </row>
    <row r="42" spans="1:18" ht="12.75">
      <c r="A42" s="68">
        <v>34</v>
      </c>
      <c r="B42" s="91" t="s">
        <v>10</v>
      </c>
      <c r="C42" s="111" t="s">
        <v>27</v>
      </c>
      <c r="D42" s="112">
        <v>501</v>
      </c>
      <c r="E42" s="66">
        <v>15</v>
      </c>
      <c r="F42" s="4">
        <f aca="true" t="shared" si="9" ref="F42:F61">D43*E42</f>
        <v>8085</v>
      </c>
      <c r="G42" s="4"/>
      <c r="H42" s="4">
        <f t="shared" si="2"/>
        <v>0</v>
      </c>
      <c r="I42" s="445">
        <v>60</v>
      </c>
      <c r="J42" s="445">
        <f t="shared" si="3"/>
        <v>30060</v>
      </c>
      <c r="K42" s="4"/>
      <c r="L42" s="4">
        <f t="shared" si="4"/>
        <v>0</v>
      </c>
      <c r="M42" s="4"/>
      <c r="N42" s="4">
        <f t="shared" si="5"/>
        <v>0</v>
      </c>
      <c r="O42" s="4"/>
      <c r="P42" s="91">
        <f aca="true" t="shared" si="10" ref="P42:P61">O42*D43</f>
        <v>0</v>
      </c>
      <c r="Q42" s="87">
        <f t="shared" si="6"/>
        <v>75</v>
      </c>
      <c r="R42" s="87">
        <f t="shared" si="7"/>
        <v>38145</v>
      </c>
    </row>
    <row r="43" spans="1:18" ht="12.75">
      <c r="A43" s="68">
        <v>35</v>
      </c>
      <c r="B43" s="91" t="s">
        <v>11</v>
      </c>
      <c r="C43" s="111" t="s">
        <v>27</v>
      </c>
      <c r="D43" s="112">
        <v>539</v>
      </c>
      <c r="E43" s="66"/>
      <c r="F43" s="4">
        <f t="shared" si="9"/>
        <v>0</v>
      </c>
      <c r="G43" s="4"/>
      <c r="H43" s="4">
        <f t="shared" si="2"/>
        <v>0</v>
      </c>
      <c r="I43" s="4"/>
      <c r="J43" s="4">
        <f t="shared" si="3"/>
        <v>0</v>
      </c>
      <c r="K43" s="4"/>
      <c r="L43" s="4">
        <f t="shared" si="4"/>
        <v>0</v>
      </c>
      <c r="M43" s="4"/>
      <c r="N43" s="4">
        <f t="shared" si="5"/>
        <v>0</v>
      </c>
      <c r="O43" s="4"/>
      <c r="P43" s="91">
        <f t="shared" si="10"/>
        <v>0</v>
      </c>
      <c r="Q43" s="87">
        <f t="shared" si="6"/>
        <v>0</v>
      </c>
      <c r="R43" s="87">
        <f t="shared" si="7"/>
        <v>0</v>
      </c>
    </row>
    <row r="44" spans="1:18" ht="12.75">
      <c r="A44" s="68">
        <v>36</v>
      </c>
      <c r="B44" s="91" t="s">
        <v>12</v>
      </c>
      <c r="C44" s="111" t="s">
        <v>27</v>
      </c>
      <c r="D44" s="112">
        <v>594</v>
      </c>
      <c r="E44" s="66"/>
      <c r="F44" s="4">
        <f t="shared" si="9"/>
        <v>0</v>
      </c>
      <c r="G44" s="4"/>
      <c r="H44" s="4">
        <f t="shared" si="2"/>
        <v>0</v>
      </c>
      <c r="I44" s="4"/>
      <c r="J44" s="4">
        <f t="shared" si="3"/>
        <v>0</v>
      </c>
      <c r="K44" s="4"/>
      <c r="L44" s="4">
        <f t="shared" si="4"/>
        <v>0</v>
      </c>
      <c r="M44" s="4"/>
      <c r="N44" s="4">
        <f t="shared" si="5"/>
        <v>0</v>
      </c>
      <c r="O44" s="4"/>
      <c r="P44" s="91">
        <f t="shared" si="10"/>
        <v>0</v>
      </c>
      <c r="Q44" s="87">
        <f t="shared" si="6"/>
        <v>0</v>
      </c>
      <c r="R44" s="87">
        <f t="shared" si="7"/>
        <v>0</v>
      </c>
    </row>
    <row r="45" spans="1:18" ht="12.75">
      <c r="A45" s="68">
        <v>37</v>
      </c>
      <c r="B45" s="91" t="s">
        <v>28</v>
      </c>
      <c r="C45" s="111" t="s">
        <v>27</v>
      </c>
      <c r="D45" s="112">
        <v>638</v>
      </c>
      <c r="E45" s="66"/>
      <c r="F45" s="4">
        <f t="shared" si="9"/>
        <v>0</v>
      </c>
      <c r="G45" s="4"/>
      <c r="H45" s="4">
        <f t="shared" si="2"/>
        <v>0</v>
      </c>
      <c r="I45" s="4"/>
      <c r="J45" s="4">
        <f t="shared" si="3"/>
        <v>0</v>
      </c>
      <c r="K45" s="4"/>
      <c r="L45" s="4">
        <f t="shared" si="4"/>
        <v>0</v>
      </c>
      <c r="M45" s="4"/>
      <c r="N45" s="4">
        <f t="shared" si="5"/>
        <v>0</v>
      </c>
      <c r="O45" s="4"/>
      <c r="P45" s="91">
        <f t="shared" si="10"/>
        <v>0</v>
      </c>
      <c r="Q45" s="87">
        <f t="shared" si="6"/>
        <v>0</v>
      </c>
      <c r="R45" s="87">
        <f t="shared" si="7"/>
        <v>0</v>
      </c>
    </row>
    <row r="46" spans="1:18" ht="12.75">
      <c r="A46" s="68">
        <v>38</v>
      </c>
      <c r="B46" s="91" t="s">
        <v>14</v>
      </c>
      <c r="C46" s="111" t="s">
        <v>27</v>
      </c>
      <c r="D46" s="112">
        <v>860</v>
      </c>
      <c r="E46" s="66"/>
      <c r="F46" s="4">
        <f t="shared" si="9"/>
        <v>0</v>
      </c>
      <c r="G46" s="4"/>
      <c r="H46" s="4">
        <f t="shared" si="2"/>
        <v>0</v>
      </c>
      <c r="I46" s="4"/>
      <c r="J46" s="4">
        <f t="shared" si="3"/>
        <v>0</v>
      </c>
      <c r="K46" s="4"/>
      <c r="L46" s="4">
        <f t="shared" si="4"/>
        <v>0</v>
      </c>
      <c r="M46" s="4"/>
      <c r="N46" s="4">
        <f t="shared" si="5"/>
        <v>0</v>
      </c>
      <c r="O46" s="4"/>
      <c r="P46" s="91">
        <f t="shared" si="10"/>
        <v>0</v>
      </c>
      <c r="Q46" s="87">
        <f t="shared" si="6"/>
        <v>0</v>
      </c>
      <c r="R46" s="87">
        <f t="shared" si="7"/>
        <v>0</v>
      </c>
    </row>
    <row r="47" spans="1:18" ht="12.75">
      <c r="A47" s="68">
        <v>39</v>
      </c>
      <c r="B47" s="91" t="s">
        <v>15</v>
      </c>
      <c r="C47" s="111" t="s">
        <v>27</v>
      </c>
      <c r="D47" s="112">
        <v>1122</v>
      </c>
      <c r="E47" s="66"/>
      <c r="F47" s="4">
        <f t="shared" si="9"/>
        <v>0</v>
      </c>
      <c r="G47" s="4"/>
      <c r="H47" s="4">
        <f t="shared" si="2"/>
        <v>0</v>
      </c>
      <c r="I47" s="4"/>
      <c r="J47" s="4">
        <f t="shared" si="3"/>
        <v>0</v>
      </c>
      <c r="K47" s="4"/>
      <c r="L47" s="4">
        <f t="shared" si="4"/>
        <v>0</v>
      </c>
      <c r="M47" s="4"/>
      <c r="N47" s="4">
        <f t="shared" si="5"/>
        <v>0</v>
      </c>
      <c r="O47" s="4"/>
      <c r="P47" s="91">
        <f t="shared" si="10"/>
        <v>0</v>
      </c>
      <c r="Q47" s="87">
        <f t="shared" si="6"/>
        <v>0</v>
      </c>
      <c r="R47" s="87">
        <f t="shared" si="7"/>
        <v>0</v>
      </c>
    </row>
    <row r="48" spans="1:18" ht="12.75">
      <c r="A48" s="68">
        <v>40</v>
      </c>
      <c r="B48" s="91" t="s">
        <v>25</v>
      </c>
      <c r="C48" s="111"/>
      <c r="D48" s="112"/>
      <c r="E48" s="66"/>
      <c r="F48" s="4">
        <f t="shared" si="9"/>
        <v>0</v>
      </c>
      <c r="G48" s="4"/>
      <c r="H48" s="4">
        <f t="shared" si="2"/>
        <v>0</v>
      </c>
      <c r="I48" s="4"/>
      <c r="J48" s="4">
        <f t="shared" si="3"/>
        <v>0</v>
      </c>
      <c r="K48" s="4"/>
      <c r="L48" s="4">
        <f t="shared" si="4"/>
        <v>0</v>
      </c>
      <c r="M48" s="4"/>
      <c r="N48" s="4">
        <f t="shared" si="5"/>
        <v>0</v>
      </c>
      <c r="O48" s="4"/>
      <c r="P48" s="91">
        <f t="shared" si="10"/>
        <v>0</v>
      </c>
      <c r="Q48" s="87">
        <f t="shared" si="6"/>
        <v>0</v>
      </c>
      <c r="R48" s="87">
        <f t="shared" si="7"/>
        <v>0</v>
      </c>
    </row>
    <row r="49" spans="1:18" ht="12.75">
      <c r="A49" s="68">
        <v>41</v>
      </c>
      <c r="B49" s="91" t="s">
        <v>8</v>
      </c>
      <c r="C49" s="111" t="s">
        <v>26</v>
      </c>
      <c r="D49" s="112">
        <v>286</v>
      </c>
      <c r="E49" s="66">
        <v>18</v>
      </c>
      <c r="F49" s="4">
        <f t="shared" si="9"/>
        <v>5436</v>
      </c>
      <c r="G49" s="4"/>
      <c r="H49" s="4">
        <f t="shared" si="2"/>
        <v>0</v>
      </c>
      <c r="I49" s="4"/>
      <c r="J49" s="4">
        <f t="shared" si="3"/>
        <v>0</v>
      </c>
      <c r="K49" s="4"/>
      <c r="L49" s="4">
        <f t="shared" si="4"/>
        <v>0</v>
      </c>
      <c r="M49" s="4"/>
      <c r="N49" s="4">
        <f t="shared" si="5"/>
        <v>0</v>
      </c>
      <c r="O49" s="4"/>
      <c r="P49" s="91">
        <f t="shared" si="10"/>
        <v>0</v>
      </c>
      <c r="Q49" s="87">
        <f t="shared" si="6"/>
        <v>18</v>
      </c>
      <c r="R49" s="87">
        <f t="shared" si="7"/>
        <v>5436</v>
      </c>
    </row>
    <row r="50" spans="1:18" ht="12.75">
      <c r="A50" s="68">
        <v>42</v>
      </c>
      <c r="B50" s="91" t="s">
        <v>10</v>
      </c>
      <c r="C50" s="111" t="s">
        <v>26</v>
      </c>
      <c r="D50" s="112">
        <v>302</v>
      </c>
      <c r="E50" s="66">
        <v>32</v>
      </c>
      <c r="F50" s="4">
        <f>E50*D50</f>
        <v>9664</v>
      </c>
      <c r="G50" s="4"/>
      <c r="H50" s="4">
        <f t="shared" si="2"/>
        <v>0</v>
      </c>
      <c r="I50" s="4"/>
      <c r="J50" s="4">
        <f t="shared" si="3"/>
        <v>0</v>
      </c>
      <c r="K50" s="4"/>
      <c r="L50" s="4">
        <f t="shared" si="4"/>
        <v>0</v>
      </c>
      <c r="M50" s="4"/>
      <c r="N50" s="4">
        <f t="shared" si="5"/>
        <v>0</v>
      </c>
      <c r="O50" s="4"/>
      <c r="P50" s="91">
        <f t="shared" si="10"/>
        <v>0</v>
      </c>
      <c r="Q50" s="87">
        <f t="shared" si="6"/>
        <v>32</v>
      </c>
      <c r="R50" s="87">
        <f t="shared" si="7"/>
        <v>9664</v>
      </c>
    </row>
    <row r="51" spans="1:18" ht="12.75">
      <c r="A51" s="68">
        <v>43</v>
      </c>
      <c r="B51" s="91" t="s">
        <v>19</v>
      </c>
      <c r="C51" s="111"/>
      <c r="D51" s="112"/>
      <c r="E51" s="66"/>
      <c r="F51" s="4">
        <f t="shared" si="9"/>
        <v>0</v>
      </c>
      <c r="G51" s="4"/>
      <c r="H51" s="4">
        <f t="shared" si="2"/>
        <v>0</v>
      </c>
      <c r="I51" s="4"/>
      <c r="J51" s="4">
        <f t="shared" si="3"/>
        <v>0</v>
      </c>
      <c r="K51" s="4"/>
      <c r="L51" s="4">
        <f t="shared" si="4"/>
        <v>0</v>
      </c>
      <c r="M51" s="4"/>
      <c r="N51" s="4">
        <f t="shared" si="5"/>
        <v>0</v>
      </c>
      <c r="O51" s="4"/>
      <c r="P51" s="91">
        <f t="shared" si="10"/>
        <v>0</v>
      </c>
      <c r="Q51" s="87">
        <f t="shared" si="6"/>
        <v>0</v>
      </c>
      <c r="R51" s="87">
        <f t="shared" si="7"/>
        <v>0</v>
      </c>
    </row>
    <row r="52" spans="1:18" ht="12.75">
      <c r="A52" s="68">
        <v>44</v>
      </c>
      <c r="B52" s="91" t="s">
        <v>18</v>
      </c>
      <c r="C52" s="111" t="s">
        <v>26</v>
      </c>
      <c r="D52" s="112">
        <v>3113</v>
      </c>
      <c r="E52" s="66"/>
      <c r="F52" s="4">
        <f t="shared" si="9"/>
        <v>0</v>
      </c>
      <c r="G52" s="4"/>
      <c r="H52" s="4">
        <f t="shared" si="2"/>
        <v>0</v>
      </c>
      <c r="I52" s="4"/>
      <c r="J52" s="4">
        <f t="shared" si="3"/>
        <v>0</v>
      </c>
      <c r="K52" s="4"/>
      <c r="L52" s="4">
        <f t="shared" si="4"/>
        <v>0</v>
      </c>
      <c r="M52" s="4"/>
      <c r="N52" s="4">
        <f t="shared" si="5"/>
        <v>0</v>
      </c>
      <c r="O52" s="4"/>
      <c r="P52" s="91">
        <f t="shared" si="10"/>
        <v>0</v>
      </c>
      <c r="Q52" s="87">
        <f t="shared" si="6"/>
        <v>0</v>
      </c>
      <c r="R52" s="87">
        <f t="shared" si="7"/>
        <v>0</v>
      </c>
    </row>
    <row r="53" spans="1:18" ht="12.75">
      <c r="A53" s="68">
        <v>45</v>
      </c>
      <c r="B53" s="91" t="s">
        <v>29</v>
      </c>
      <c r="C53" s="111" t="s">
        <v>26</v>
      </c>
      <c r="D53" s="112">
        <v>4917</v>
      </c>
      <c r="E53" s="66"/>
      <c r="F53" s="4">
        <f t="shared" si="9"/>
        <v>0</v>
      </c>
      <c r="G53" s="4"/>
      <c r="H53" s="4">
        <f t="shared" si="2"/>
        <v>0</v>
      </c>
      <c r="I53" s="4"/>
      <c r="J53" s="4">
        <f t="shared" si="3"/>
        <v>0</v>
      </c>
      <c r="K53" s="4"/>
      <c r="L53" s="4">
        <f t="shared" si="4"/>
        <v>0</v>
      </c>
      <c r="M53" s="4"/>
      <c r="N53" s="4">
        <f t="shared" si="5"/>
        <v>0</v>
      </c>
      <c r="O53" s="4"/>
      <c r="P53" s="91">
        <f t="shared" si="10"/>
        <v>0</v>
      </c>
      <c r="Q53" s="87">
        <f t="shared" si="6"/>
        <v>0</v>
      </c>
      <c r="R53" s="87">
        <f t="shared" si="7"/>
        <v>0</v>
      </c>
    </row>
    <row r="54" spans="1:18" ht="12.75">
      <c r="A54" s="68">
        <v>46</v>
      </c>
      <c r="B54" s="91" t="s">
        <v>30</v>
      </c>
      <c r="C54" s="111" t="s">
        <v>26</v>
      </c>
      <c r="D54" s="112">
        <v>5280</v>
      </c>
      <c r="E54" s="66"/>
      <c r="F54" s="4">
        <f t="shared" si="9"/>
        <v>0</v>
      </c>
      <c r="G54" s="4"/>
      <c r="H54" s="4">
        <f t="shared" si="2"/>
        <v>0</v>
      </c>
      <c r="I54" s="4"/>
      <c r="J54" s="4">
        <f t="shared" si="3"/>
        <v>0</v>
      </c>
      <c r="K54" s="4"/>
      <c r="L54" s="4">
        <f t="shared" si="4"/>
        <v>0</v>
      </c>
      <c r="M54" s="4"/>
      <c r="N54" s="4">
        <f t="shared" si="5"/>
        <v>0</v>
      </c>
      <c r="O54" s="4"/>
      <c r="P54" s="91">
        <f t="shared" si="10"/>
        <v>0</v>
      </c>
      <c r="Q54" s="87">
        <f t="shared" si="6"/>
        <v>0</v>
      </c>
      <c r="R54" s="87">
        <f t="shared" si="7"/>
        <v>0</v>
      </c>
    </row>
    <row r="55" spans="1:18" ht="12.75">
      <c r="A55" s="68">
        <v>47</v>
      </c>
      <c r="B55" s="91" t="s">
        <v>31</v>
      </c>
      <c r="C55" s="111" t="s">
        <v>17</v>
      </c>
      <c r="D55" s="112">
        <v>5500</v>
      </c>
      <c r="E55" s="66"/>
      <c r="F55" s="4">
        <f t="shared" si="9"/>
        <v>0</v>
      </c>
      <c r="G55" s="4"/>
      <c r="H55" s="4">
        <f t="shared" si="2"/>
        <v>0</v>
      </c>
      <c r="I55" s="4"/>
      <c r="J55" s="4">
        <f t="shared" si="3"/>
        <v>0</v>
      </c>
      <c r="K55" s="4"/>
      <c r="L55" s="4">
        <f t="shared" si="4"/>
        <v>0</v>
      </c>
      <c r="M55" s="4"/>
      <c r="N55" s="4">
        <f t="shared" si="5"/>
        <v>0</v>
      </c>
      <c r="O55" s="4"/>
      <c r="P55" s="91">
        <f t="shared" si="10"/>
        <v>0</v>
      </c>
      <c r="Q55" s="87">
        <f t="shared" si="6"/>
        <v>0</v>
      </c>
      <c r="R55" s="87">
        <f t="shared" si="7"/>
        <v>0</v>
      </c>
    </row>
    <row r="56" spans="1:18" ht="14.25">
      <c r="A56" s="68">
        <v>48</v>
      </c>
      <c r="B56" s="107" t="s">
        <v>32</v>
      </c>
      <c r="C56" s="111"/>
      <c r="D56" s="112"/>
      <c r="E56" s="66"/>
      <c r="F56" s="4">
        <f t="shared" si="9"/>
        <v>0</v>
      </c>
      <c r="G56" s="4"/>
      <c r="H56" s="4">
        <f t="shared" si="2"/>
        <v>0</v>
      </c>
      <c r="I56" s="4"/>
      <c r="J56" s="4">
        <f t="shared" si="3"/>
        <v>0</v>
      </c>
      <c r="K56" s="4"/>
      <c r="L56" s="4">
        <f t="shared" si="4"/>
        <v>0</v>
      </c>
      <c r="M56" s="4"/>
      <c r="N56" s="4">
        <f t="shared" si="5"/>
        <v>0</v>
      </c>
      <c r="O56" s="4"/>
      <c r="P56" s="91">
        <f t="shared" si="10"/>
        <v>0</v>
      </c>
      <c r="Q56" s="87">
        <f t="shared" si="6"/>
        <v>0</v>
      </c>
      <c r="R56" s="87">
        <f t="shared" si="7"/>
        <v>0</v>
      </c>
    </row>
    <row r="57" spans="1:18" ht="12.75">
      <c r="A57" s="68">
        <v>49</v>
      </c>
      <c r="B57" s="91" t="s">
        <v>33</v>
      </c>
      <c r="C57" s="111" t="s">
        <v>9</v>
      </c>
      <c r="D57" s="112">
        <v>1122</v>
      </c>
      <c r="E57" s="66">
        <v>2</v>
      </c>
      <c r="F57" s="4">
        <v>9834</v>
      </c>
      <c r="G57" s="4"/>
      <c r="H57" s="4">
        <f t="shared" si="2"/>
        <v>0</v>
      </c>
      <c r="I57" s="4"/>
      <c r="J57" s="4">
        <f t="shared" si="3"/>
        <v>0</v>
      </c>
      <c r="K57" s="4"/>
      <c r="L57" s="4">
        <f t="shared" si="4"/>
        <v>0</v>
      </c>
      <c r="M57" s="4"/>
      <c r="N57" s="4">
        <f t="shared" si="5"/>
        <v>0</v>
      </c>
      <c r="O57" s="4"/>
      <c r="P57" s="91">
        <f t="shared" si="10"/>
        <v>0</v>
      </c>
      <c r="Q57" s="87">
        <f t="shared" si="6"/>
        <v>2</v>
      </c>
      <c r="R57" s="87">
        <f t="shared" si="7"/>
        <v>9834</v>
      </c>
    </row>
    <row r="58" spans="1:18" ht="12.75">
      <c r="A58" s="68">
        <v>50</v>
      </c>
      <c r="B58" s="91" t="s">
        <v>34</v>
      </c>
      <c r="C58" s="111" t="s">
        <v>27</v>
      </c>
      <c r="D58" s="112">
        <v>1485</v>
      </c>
      <c r="E58" s="66"/>
      <c r="F58" s="4"/>
      <c r="G58" s="4"/>
      <c r="H58" s="4">
        <f t="shared" si="2"/>
        <v>0</v>
      </c>
      <c r="I58" s="4"/>
      <c r="J58" s="4">
        <f t="shared" si="3"/>
        <v>0</v>
      </c>
      <c r="K58" s="4"/>
      <c r="L58" s="4">
        <f t="shared" si="4"/>
        <v>0</v>
      </c>
      <c r="M58" s="4"/>
      <c r="N58" s="4">
        <f t="shared" si="5"/>
        <v>0</v>
      </c>
      <c r="O58" s="4"/>
      <c r="P58" s="91">
        <f t="shared" si="10"/>
        <v>0</v>
      </c>
      <c r="Q58" s="87">
        <f t="shared" si="6"/>
        <v>0</v>
      </c>
      <c r="R58" s="87">
        <f t="shared" si="7"/>
        <v>0</v>
      </c>
    </row>
    <row r="59" spans="1:18" ht="12.75">
      <c r="A59" s="68">
        <v>51</v>
      </c>
      <c r="B59" s="91" t="s">
        <v>35</v>
      </c>
      <c r="C59" s="111"/>
      <c r="D59" s="112"/>
      <c r="E59" s="66"/>
      <c r="F59" s="4">
        <f t="shared" si="9"/>
        <v>0</v>
      </c>
      <c r="G59" s="4"/>
      <c r="H59" s="4">
        <f t="shared" si="2"/>
        <v>0</v>
      </c>
      <c r="I59" s="4"/>
      <c r="J59" s="4">
        <f t="shared" si="3"/>
        <v>0</v>
      </c>
      <c r="K59" s="4"/>
      <c r="L59" s="4">
        <f t="shared" si="4"/>
        <v>0</v>
      </c>
      <c r="M59" s="4"/>
      <c r="N59" s="4">
        <f t="shared" si="5"/>
        <v>0</v>
      </c>
      <c r="O59" s="4"/>
      <c r="P59" s="91">
        <f t="shared" si="10"/>
        <v>0</v>
      </c>
      <c r="Q59" s="87">
        <f t="shared" si="6"/>
        <v>0</v>
      </c>
      <c r="R59" s="87">
        <f t="shared" si="7"/>
        <v>0</v>
      </c>
    </row>
    <row r="60" spans="1:18" ht="12.75">
      <c r="A60" s="68">
        <v>52</v>
      </c>
      <c r="B60" s="91" t="s">
        <v>36</v>
      </c>
      <c r="C60" s="111" t="s">
        <v>27</v>
      </c>
      <c r="D60" s="112">
        <v>1485</v>
      </c>
      <c r="E60" s="66"/>
      <c r="F60" s="4">
        <f t="shared" si="9"/>
        <v>0</v>
      </c>
      <c r="G60" s="4"/>
      <c r="H60" s="4">
        <f t="shared" si="2"/>
        <v>0</v>
      </c>
      <c r="I60" s="4"/>
      <c r="J60" s="4">
        <f t="shared" si="3"/>
        <v>0</v>
      </c>
      <c r="K60" s="4"/>
      <c r="L60" s="4">
        <f t="shared" si="4"/>
        <v>0</v>
      </c>
      <c r="M60" s="4"/>
      <c r="N60" s="4">
        <f t="shared" si="5"/>
        <v>0</v>
      </c>
      <c r="O60" s="4"/>
      <c r="P60" s="91">
        <f t="shared" si="10"/>
        <v>0</v>
      </c>
      <c r="Q60" s="87">
        <f t="shared" si="6"/>
        <v>0</v>
      </c>
      <c r="R60" s="87">
        <f t="shared" si="7"/>
        <v>0</v>
      </c>
    </row>
    <row r="61" spans="1:18" ht="12.75">
      <c r="A61" s="68">
        <v>53</v>
      </c>
      <c r="B61" s="91"/>
      <c r="C61" s="111"/>
      <c r="D61" s="112"/>
      <c r="E61" s="66"/>
      <c r="F61" s="4">
        <f t="shared" si="9"/>
        <v>0</v>
      </c>
      <c r="G61" s="4"/>
      <c r="H61" s="4">
        <f t="shared" si="2"/>
        <v>0</v>
      </c>
      <c r="I61" s="4"/>
      <c r="J61" s="4">
        <f t="shared" si="3"/>
        <v>0</v>
      </c>
      <c r="K61" s="4"/>
      <c r="L61" s="4">
        <f t="shared" si="4"/>
        <v>0</v>
      </c>
      <c r="M61" s="4"/>
      <c r="N61" s="4">
        <f t="shared" si="5"/>
        <v>0</v>
      </c>
      <c r="O61" s="4"/>
      <c r="P61" s="91">
        <f t="shared" si="10"/>
        <v>0</v>
      </c>
      <c r="Q61" s="87">
        <f t="shared" si="6"/>
        <v>0</v>
      </c>
      <c r="R61" s="87">
        <f t="shared" si="7"/>
        <v>0</v>
      </c>
    </row>
    <row r="62" spans="1:18" ht="15" thickBot="1">
      <c r="A62" s="253">
        <v>54</v>
      </c>
      <c r="B62" s="262" t="s">
        <v>39</v>
      </c>
      <c r="C62" s="263" t="s">
        <v>9</v>
      </c>
      <c r="D62" s="264">
        <v>200</v>
      </c>
      <c r="E62" s="36"/>
      <c r="F62" s="64">
        <v>54000</v>
      </c>
      <c r="G62" s="64"/>
      <c r="H62" s="4">
        <v>13500</v>
      </c>
      <c r="I62" s="64"/>
      <c r="J62" s="4">
        <f t="shared" si="3"/>
        <v>0</v>
      </c>
      <c r="K62" s="64"/>
      <c r="L62" s="64">
        <v>27000</v>
      </c>
      <c r="M62" s="64"/>
      <c r="N62" s="64">
        <v>27000</v>
      </c>
      <c r="O62" s="64"/>
      <c r="P62" s="265"/>
      <c r="Q62" s="87">
        <f t="shared" si="6"/>
        <v>0</v>
      </c>
      <c r="R62" s="87">
        <f t="shared" si="7"/>
        <v>121500</v>
      </c>
    </row>
    <row r="63" spans="1:18" ht="15.75" thickBot="1">
      <c r="A63" s="267"/>
      <c r="B63" s="268" t="s">
        <v>40</v>
      </c>
      <c r="C63" s="269"/>
      <c r="D63" s="270"/>
      <c r="E63" s="271"/>
      <c r="F63" s="433">
        <f>SUM(F9:F62)</f>
        <v>123401.5</v>
      </c>
      <c r="G63" s="272"/>
      <c r="H63" s="433">
        <f>SUM(H9:H62)</f>
        <v>13500</v>
      </c>
      <c r="I63" s="433"/>
      <c r="J63" s="433">
        <f>SUM(J9:J62)</f>
        <v>30060</v>
      </c>
      <c r="K63" s="272">
        <f>SUM(K9:K62)</f>
        <v>0</v>
      </c>
      <c r="L63" s="433">
        <f>SUM(L9:L62)</f>
        <v>27000</v>
      </c>
      <c r="M63" s="272">
        <f>SUM(M9:M62)</f>
        <v>0</v>
      </c>
      <c r="N63" s="433">
        <f>SUM(N9:N62)</f>
        <v>27000</v>
      </c>
      <c r="O63" s="272"/>
      <c r="P63" s="268">
        <f>SUM(P9:P62)</f>
        <v>0</v>
      </c>
      <c r="Q63" s="273"/>
      <c r="R63" s="274">
        <f>SUM(R9:R62)</f>
        <v>220961.5</v>
      </c>
    </row>
    <row r="64" ht="12.75">
      <c r="A64" s="28"/>
    </row>
    <row r="65" spans="1:2" ht="12.75">
      <c r="A65" s="31"/>
      <c r="B65" s="26"/>
    </row>
    <row r="66" spans="1:2" ht="12.75">
      <c r="A66" s="31"/>
      <c r="B66" s="26"/>
    </row>
    <row r="67" spans="1:2" ht="12.75">
      <c r="A67" s="31"/>
      <c r="B67" s="26"/>
    </row>
    <row r="68" spans="1:2" ht="12.75">
      <c r="A68" s="31"/>
      <c r="B68" s="26"/>
    </row>
    <row r="69" spans="1:2" ht="12.75">
      <c r="A69" s="31"/>
      <c r="B69" s="26"/>
    </row>
    <row r="70" spans="1:2" ht="12.75">
      <c r="A70" s="31"/>
      <c r="B70" s="26"/>
    </row>
    <row r="71" spans="1:2" ht="12.75">
      <c r="A71" s="31"/>
      <c r="B71" s="26"/>
    </row>
    <row r="72" spans="1:2" ht="12.75">
      <c r="A72" s="31"/>
      <c r="B72" s="26"/>
    </row>
    <row r="73" spans="1:2" ht="12.75">
      <c r="A73" s="31"/>
      <c r="B73" s="26"/>
    </row>
    <row r="74" spans="1:2" ht="12.75">
      <c r="A74" s="31"/>
      <c r="B74" s="26"/>
    </row>
    <row r="75" spans="1:2" ht="12.75">
      <c r="A75" s="31"/>
      <c r="B75" s="26"/>
    </row>
    <row r="76" spans="1:2" ht="12.75">
      <c r="A76" s="31"/>
      <c r="B76" s="26"/>
    </row>
    <row r="77" spans="1:2" ht="12.75">
      <c r="A77" s="31"/>
      <c r="B77" s="26"/>
    </row>
    <row r="78" spans="1:2" ht="12.75">
      <c r="A78" s="31"/>
      <c r="B78" s="26"/>
    </row>
    <row r="79" spans="1:2" ht="12.75">
      <c r="A79" s="31"/>
      <c r="B79" s="26"/>
    </row>
    <row r="80" spans="1:2" ht="12.75">
      <c r="A80" s="31"/>
      <c r="B80" s="26"/>
    </row>
    <row r="81" spans="1:2" ht="12.75">
      <c r="A81" s="31"/>
      <c r="B81" s="26"/>
    </row>
    <row r="82" spans="1:2" ht="12.75">
      <c r="A82" s="31"/>
      <c r="B82" s="26"/>
    </row>
    <row r="83" spans="1:2" ht="12.75">
      <c r="A83" s="31"/>
      <c r="B83" s="26"/>
    </row>
    <row r="84" spans="1:2" ht="12.75">
      <c r="A84" s="31"/>
      <c r="B84" s="26"/>
    </row>
    <row r="85" spans="1:2" ht="12.75">
      <c r="A85" s="31"/>
      <c r="B85" s="26"/>
    </row>
    <row r="86" spans="1:2" ht="12.75">
      <c r="A86" s="31"/>
      <c r="B86" s="26"/>
    </row>
    <row r="87" spans="1:2" ht="12.75">
      <c r="A87" s="31"/>
      <c r="B87" s="26"/>
    </row>
    <row r="88" spans="1:2" ht="12.75">
      <c r="A88" s="31"/>
      <c r="B88" s="26"/>
    </row>
    <row r="89" spans="1:2" ht="12.75">
      <c r="A89" s="31"/>
      <c r="B89" s="26"/>
    </row>
    <row r="90" spans="1:2" ht="12.75">
      <c r="A90" s="31"/>
      <c r="B90" s="26"/>
    </row>
    <row r="91" spans="1:2" ht="12.75">
      <c r="A91" s="31"/>
      <c r="B91" s="26"/>
    </row>
    <row r="92" spans="1:2" ht="12.75">
      <c r="A92" s="31"/>
      <c r="B92" s="26"/>
    </row>
    <row r="93" spans="1:2" ht="12.75">
      <c r="A93" s="31"/>
      <c r="B93" s="26"/>
    </row>
    <row r="94" spans="1:2" ht="12.75">
      <c r="A94" s="31"/>
      <c r="B94" s="26"/>
    </row>
    <row r="95" spans="1:2" ht="12.75">
      <c r="A95" s="31"/>
      <c r="B95" s="26"/>
    </row>
    <row r="96" spans="1:2" ht="12.75">
      <c r="A96" s="31"/>
      <c r="B96" s="26"/>
    </row>
    <row r="97" spans="1:2" ht="12.75">
      <c r="A97" s="31"/>
      <c r="B97" s="26"/>
    </row>
    <row r="98" spans="1:2" ht="12.75">
      <c r="A98" s="31"/>
      <c r="B98" s="26"/>
    </row>
    <row r="99" spans="1:2" ht="12.75">
      <c r="A99" s="31"/>
      <c r="B99" s="26"/>
    </row>
    <row r="100" spans="1:2" ht="12.75">
      <c r="A100" s="31"/>
      <c r="B100" s="26"/>
    </row>
    <row r="101" spans="1:2" ht="12.75">
      <c r="A101" s="31"/>
      <c r="B101" s="26"/>
    </row>
    <row r="102" spans="1:2" ht="12.75">
      <c r="A102" s="31"/>
      <c r="B102" s="26"/>
    </row>
    <row r="103" spans="1:2" ht="12.75">
      <c r="A103" s="31"/>
      <c r="B103" s="26"/>
    </row>
    <row r="104" spans="1:2" ht="12.75">
      <c r="A104" s="31"/>
      <c r="B104" s="26"/>
    </row>
    <row r="105" spans="1:2" ht="12.75">
      <c r="A105" s="31"/>
      <c r="B105" s="26"/>
    </row>
    <row r="106" spans="1:2" ht="12.75">
      <c r="A106" s="31"/>
      <c r="B106" s="26"/>
    </row>
    <row r="107" spans="1:2" ht="12.75">
      <c r="A107" s="31"/>
      <c r="B107" s="26"/>
    </row>
    <row r="108" spans="1:2" ht="12.75">
      <c r="A108" s="31"/>
      <c r="B108" s="26"/>
    </row>
    <row r="109" spans="1:2" ht="12.75">
      <c r="A109" s="31"/>
      <c r="B109" s="26"/>
    </row>
    <row r="110" spans="1:2" ht="12.75">
      <c r="A110" s="31"/>
      <c r="B110" s="26"/>
    </row>
    <row r="111" spans="1:2" ht="12.75">
      <c r="A111" s="31"/>
      <c r="B111" s="26"/>
    </row>
    <row r="112" spans="1:2" ht="12.75">
      <c r="A112" s="31"/>
      <c r="B112" s="26"/>
    </row>
    <row r="113" spans="1:2" ht="12.75">
      <c r="A113" s="31"/>
      <c r="B113" s="26"/>
    </row>
    <row r="114" spans="1:2" ht="12.75">
      <c r="A114" s="31"/>
      <c r="B114" s="26"/>
    </row>
    <row r="115" spans="1:2" ht="12.75">
      <c r="A115" s="31"/>
      <c r="B115" s="26"/>
    </row>
    <row r="116" spans="1:2" ht="12.75">
      <c r="A116" s="26"/>
      <c r="B116" s="26"/>
    </row>
    <row r="117" spans="1:2" ht="12.75">
      <c r="A117" s="26"/>
      <c r="B117" s="26"/>
    </row>
    <row r="118" spans="1:2" ht="12.75">
      <c r="A118" s="26"/>
      <c r="B118" s="26"/>
    </row>
  </sheetData>
  <mergeCells count="9">
    <mergeCell ref="A1:F1"/>
    <mergeCell ref="A4:F4"/>
    <mergeCell ref="O6:P6"/>
    <mergeCell ref="E6:F6"/>
    <mergeCell ref="E5:P5"/>
    <mergeCell ref="G6:H6"/>
    <mergeCell ref="K6:L6"/>
    <mergeCell ref="M6:N6"/>
    <mergeCell ref="I6:J6"/>
  </mergeCells>
  <printOptions/>
  <pageMargins left="0.75" right="0.17" top="0.19" bottom="0.17" header="0.17" footer="0.18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G55"/>
  <sheetViews>
    <sheetView view="pageBreakPreview" zoomScale="75" zoomScaleSheetLayoutView="75" workbookViewId="0" topLeftCell="A1">
      <pane xSplit="7" ySplit="7" topLeftCell="H1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S33" sqref="S33:S34"/>
    </sheetView>
  </sheetViews>
  <sheetFormatPr defaultColWidth="9.00390625" defaultRowHeight="12.75"/>
  <cols>
    <col min="1" max="1" width="3.125" style="0" customWidth="1"/>
    <col min="5" max="5" width="29.00390625" style="0" customWidth="1"/>
    <col min="6" max="6" width="12.375" style="0" customWidth="1"/>
    <col min="7" max="7" width="11.625" style="0" customWidth="1"/>
    <col min="8" max="8" width="11.125" style="0" customWidth="1"/>
    <col min="9" max="9" width="11.625" style="0" customWidth="1"/>
    <col min="10" max="11" width="8.75390625" style="0" customWidth="1"/>
    <col min="12" max="12" width="8.125" style="0" customWidth="1"/>
    <col min="14" max="14" width="9.00390625" style="0" customWidth="1"/>
    <col min="15" max="15" width="10.00390625" style="0" customWidth="1"/>
    <col min="18" max="18" width="9.00390625" style="0" customWidth="1"/>
    <col min="19" max="19" width="10.25390625" style="0" customWidth="1"/>
    <col min="20" max="20" width="9.00390625" style="0" customWidth="1"/>
    <col min="84" max="84" width="10.375" style="0" customWidth="1"/>
    <col min="85" max="85" width="11.875" style="0" customWidth="1"/>
  </cols>
  <sheetData>
    <row r="1" spans="1:23" ht="18">
      <c r="A1" s="469"/>
      <c r="B1" s="469"/>
      <c r="C1" s="469"/>
      <c r="D1" s="469"/>
      <c r="E1" s="469"/>
      <c r="F1" s="469"/>
      <c r="G1" s="469"/>
      <c r="H1" s="536"/>
      <c r="I1" s="537"/>
      <c r="J1" s="536"/>
      <c r="K1" s="537"/>
      <c r="L1" s="469"/>
      <c r="M1" s="469"/>
      <c r="N1" s="536"/>
      <c r="O1" s="537"/>
      <c r="P1" s="469"/>
      <c r="Q1" s="469"/>
      <c r="R1" s="536"/>
      <c r="S1" s="537"/>
      <c r="T1" s="536"/>
      <c r="U1" s="537"/>
      <c r="V1" s="469"/>
      <c r="W1" s="469"/>
    </row>
    <row r="2" spans="1:23" ht="18">
      <c r="A2" s="469"/>
      <c r="B2" s="469"/>
      <c r="C2" s="469"/>
      <c r="D2" s="469"/>
      <c r="E2" s="469"/>
      <c r="F2" s="469"/>
      <c r="G2" s="469"/>
      <c r="H2" s="536"/>
      <c r="I2" s="537"/>
      <c r="J2" s="536"/>
      <c r="K2" s="537"/>
      <c r="L2" s="63"/>
      <c r="M2" s="63"/>
      <c r="N2" s="536"/>
      <c r="O2" s="537"/>
      <c r="P2" s="63"/>
      <c r="Q2" s="63"/>
      <c r="R2" s="536"/>
      <c r="S2" s="537"/>
      <c r="T2" s="536"/>
      <c r="U2" s="537"/>
      <c r="V2" s="63"/>
      <c r="W2" s="63"/>
    </row>
    <row r="3" spans="1:23" ht="18">
      <c r="A3" s="469"/>
      <c r="B3" s="469"/>
      <c r="C3" s="469"/>
      <c r="D3" s="469"/>
      <c r="E3" s="469"/>
      <c r="F3" s="469"/>
      <c r="G3" s="469"/>
      <c r="H3" s="536"/>
      <c r="I3" s="537"/>
      <c r="J3" s="536"/>
      <c r="K3" s="537"/>
      <c r="L3" s="63"/>
      <c r="M3" s="63"/>
      <c r="N3" s="536"/>
      <c r="O3" s="537"/>
      <c r="P3" s="63"/>
      <c r="Q3" s="63"/>
      <c r="R3" s="536"/>
      <c r="S3" s="537"/>
      <c r="T3" s="536"/>
      <c r="U3" s="537"/>
      <c r="V3" s="63"/>
      <c r="W3" s="63"/>
    </row>
    <row r="4" spans="1:85" ht="18.75" thickBot="1">
      <c r="A4" s="469" t="s">
        <v>143</v>
      </c>
      <c r="B4" s="469"/>
      <c r="C4" s="469"/>
      <c r="D4" s="469"/>
      <c r="E4" s="469"/>
      <c r="F4" s="469"/>
      <c r="G4" s="469"/>
      <c r="X4" s="16"/>
      <c r="Y4" s="16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</row>
    <row r="5" spans="1:85" ht="13.5" thickBot="1">
      <c r="A5" s="686" t="s">
        <v>0</v>
      </c>
      <c r="B5" s="689" t="s">
        <v>62</v>
      </c>
      <c r="C5" s="689"/>
      <c r="D5" s="689"/>
      <c r="E5" s="689"/>
      <c r="F5" s="690" t="s">
        <v>2</v>
      </c>
      <c r="G5" s="650" t="s">
        <v>63</v>
      </c>
      <c r="H5" s="719" t="s">
        <v>241</v>
      </c>
      <c r="I5" s="720"/>
      <c r="J5" s="719" t="s">
        <v>241</v>
      </c>
      <c r="K5" s="720"/>
      <c r="L5" s="719" t="s">
        <v>241</v>
      </c>
      <c r="M5" s="720"/>
      <c r="N5" s="719" t="s">
        <v>241</v>
      </c>
      <c r="O5" s="720"/>
      <c r="P5" s="719" t="s">
        <v>241</v>
      </c>
      <c r="Q5" s="720"/>
      <c r="R5" s="719" t="s">
        <v>241</v>
      </c>
      <c r="S5" s="720"/>
      <c r="T5" s="719" t="s">
        <v>241</v>
      </c>
      <c r="U5" s="720"/>
      <c r="V5" s="719" t="s">
        <v>241</v>
      </c>
      <c r="W5" s="720"/>
      <c r="X5" s="719" t="s">
        <v>241</v>
      </c>
      <c r="Y5" s="720"/>
      <c r="Z5" s="527" t="s">
        <v>101</v>
      </c>
      <c r="AA5" s="601"/>
      <c r="AB5" s="601"/>
      <c r="AC5" s="601"/>
      <c r="AD5" s="601"/>
      <c r="AE5" s="601"/>
      <c r="AF5" s="601"/>
      <c r="AG5" s="601"/>
      <c r="AH5" s="601"/>
      <c r="AI5" s="601"/>
      <c r="AJ5" s="652" t="s">
        <v>101</v>
      </c>
      <c r="AK5" s="666"/>
      <c r="AL5" s="666"/>
      <c r="AM5" s="666"/>
      <c r="AN5" s="666"/>
      <c r="AO5" s="666"/>
      <c r="AP5" s="666"/>
      <c r="AQ5" s="666"/>
      <c r="AR5" s="666"/>
      <c r="AS5" s="666"/>
      <c r="AT5" s="666"/>
      <c r="AU5" s="666"/>
      <c r="AV5" s="666"/>
      <c r="AW5" s="647"/>
      <c r="AX5" s="652" t="s">
        <v>102</v>
      </c>
      <c r="AY5" s="666"/>
      <c r="AZ5" s="666"/>
      <c r="BA5" s="666"/>
      <c r="BB5" s="666"/>
      <c r="BC5" s="666"/>
      <c r="BD5" s="666"/>
      <c r="BE5" s="666"/>
      <c r="BF5" s="666"/>
      <c r="BG5" s="647"/>
      <c r="BH5" s="652" t="s">
        <v>60</v>
      </c>
      <c r="BI5" s="666"/>
      <c r="BJ5" s="666"/>
      <c r="BK5" s="647"/>
      <c r="BL5" s="652" t="s">
        <v>60</v>
      </c>
      <c r="BM5" s="666"/>
      <c r="BN5" s="666"/>
      <c r="BO5" s="666"/>
      <c r="BP5" s="666"/>
      <c r="BQ5" s="666"/>
      <c r="BR5" s="666"/>
      <c r="BS5" s="666"/>
      <c r="BT5" s="666"/>
      <c r="BU5" s="647"/>
      <c r="BV5" s="652" t="s">
        <v>104</v>
      </c>
      <c r="BW5" s="666"/>
      <c r="BX5" s="666"/>
      <c r="BY5" s="647"/>
      <c r="BZ5" s="652" t="s">
        <v>104</v>
      </c>
      <c r="CA5" s="666"/>
      <c r="CB5" s="666"/>
      <c r="CC5" s="666"/>
      <c r="CD5" s="666"/>
      <c r="CE5" s="647"/>
      <c r="CF5" s="652" t="s">
        <v>119</v>
      </c>
      <c r="CG5" s="647"/>
    </row>
    <row r="6" spans="1:85" ht="12.75">
      <c r="A6" s="687"/>
      <c r="B6" s="689"/>
      <c r="C6" s="689"/>
      <c r="D6" s="689"/>
      <c r="E6" s="689"/>
      <c r="F6" s="690"/>
      <c r="G6" s="690"/>
      <c r="H6" s="647" t="s">
        <v>148</v>
      </c>
      <c r="I6" s="636"/>
      <c r="J6" s="636" t="s">
        <v>149</v>
      </c>
      <c r="K6" s="636"/>
      <c r="L6" s="636" t="s">
        <v>150</v>
      </c>
      <c r="M6" s="636"/>
      <c r="N6" s="636" t="s">
        <v>151</v>
      </c>
      <c r="O6" s="636"/>
      <c r="P6" s="636" t="s">
        <v>152</v>
      </c>
      <c r="Q6" s="636"/>
      <c r="R6" s="636" t="s">
        <v>153</v>
      </c>
      <c r="S6" s="636"/>
      <c r="T6" s="636" t="s">
        <v>154</v>
      </c>
      <c r="U6" s="636"/>
      <c r="V6" s="636" t="s">
        <v>155</v>
      </c>
      <c r="W6" s="636"/>
      <c r="X6" s="636" t="s">
        <v>156</v>
      </c>
      <c r="Y6" s="636"/>
      <c r="Z6" s="724" t="s">
        <v>162</v>
      </c>
      <c r="AA6" s="725"/>
      <c r="AB6" s="726" t="s">
        <v>161</v>
      </c>
      <c r="AC6" s="723"/>
      <c r="AD6" s="726" t="s">
        <v>163</v>
      </c>
      <c r="AE6" s="723"/>
      <c r="AF6" s="725" t="s">
        <v>157</v>
      </c>
      <c r="AG6" s="725"/>
      <c r="AH6" s="723" t="s">
        <v>158</v>
      </c>
      <c r="AI6" s="723"/>
      <c r="AJ6" s="723" t="s">
        <v>159</v>
      </c>
      <c r="AK6" s="723"/>
      <c r="AL6" s="723" t="s">
        <v>160</v>
      </c>
      <c r="AM6" s="723"/>
      <c r="AN6" s="723" t="s">
        <v>164</v>
      </c>
      <c r="AO6" s="723"/>
      <c r="AP6" s="725" t="s">
        <v>165</v>
      </c>
      <c r="AQ6" s="725"/>
      <c r="AR6" s="724" t="s">
        <v>166</v>
      </c>
      <c r="AS6" s="725"/>
      <c r="AT6" s="723" t="s">
        <v>167</v>
      </c>
      <c r="AU6" s="723"/>
      <c r="AV6" s="723" t="s">
        <v>168</v>
      </c>
      <c r="AW6" s="723"/>
      <c r="AX6" s="727" t="s">
        <v>170</v>
      </c>
      <c r="AY6" s="728"/>
      <c r="AZ6" s="725" t="s">
        <v>171</v>
      </c>
      <c r="BA6" s="725"/>
      <c r="BB6" s="725" t="s">
        <v>172</v>
      </c>
      <c r="BC6" s="725"/>
      <c r="BD6" s="724" t="s">
        <v>173</v>
      </c>
      <c r="BE6" s="725"/>
      <c r="BF6" s="725" t="s">
        <v>174</v>
      </c>
      <c r="BG6" s="725"/>
      <c r="BH6" s="725" t="s">
        <v>175</v>
      </c>
      <c r="BI6" s="725"/>
      <c r="BJ6" s="723" t="s">
        <v>176</v>
      </c>
      <c r="BK6" s="723"/>
      <c r="BL6" s="723" t="s">
        <v>177</v>
      </c>
      <c r="BM6" s="723"/>
      <c r="BN6" s="723" t="s">
        <v>178</v>
      </c>
      <c r="BO6" s="723"/>
      <c r="BP6" s="723" t="s">
        <v>179</v>
      </c>
      <c r="BQ6" s="723"/>
      <c r="BR6" s="723" t="s">
        <v>180</v>
      </c>
      <c r="BS6" s="723"/>
      <c r="BT6" s="723" t="s">
        <v>181</v>
      </c>
      <c r="BU6" s="721"/>
      <c r="BV6" s="721">
        <v>1</v>
      </c>
      <c r="BW6" s="722"/>
      <c r="BX6" s="721">
        <v>2</v>
      </c>
      <c r="BY6" s="722"/>
      <c r="BZ6" s="721">
        <v>3</v>
      </c>
      <c r="CA6" s="722"/>
      <c r="CB6" s="721">
        <v>4</v>
      </c>
      <c r="CC6" s="722"/>
      <c r="CD6" s="721">
        <v>5</v>
      </c>
      <c r="CE6" s="722"/>
      <c r="CF6" s="693" t="s">
        <v>4</v>
      </c>
      <c r="CG6" s="693" t="s">
        <v>5</v>
      </c>
    </row>
    <row r="7" spans="1:85" ht="25.5">
      <c r="A7" s="688"/>
      <c r="B7" s="689"/>
      <c r="C7" s="689"/>
      <c r="D7" s="689"/>
      <c r="E7" s="689"/>
      <c r="F7" s="690"/>
      <c r="G7" s="690"/>
      <c r="H7" s="7" t="s">
        <v>6</v>
      </c>
      <c r="I7" s="18" t="s">
        <v>7</v>
      </c>
      <c r="J7" s="7" t="s">
        <v>6</v>
      </c>
      <c r="K7" s="18" t="s">
        <v>7</v>
      </c>
      <c r="L7" s="7" t="s">
        <v>6</v>
      </c>
      <c r="M7" s="18" t="s">
        <v>7</v>
      </c>
      <c r="N7" s="7" t="s">
        <v>6</v>
      </c>
      <c r="O7" s="18" t="s">
        <v>7</v>
      </c>
      <c r="P7" s="7" t="s">
        <v>6</v>
      </c>
      <c r="Q7" s="18" t="s">
        <v>7</v>
      </c>
      <c r="R7" s="6" t="s">
        <v>6</v>
      </c>
      <c r="S7" s="18" t="s">
        <v>7</v>
      </c>
      <c r="T7" s="6" t="s">
        <v>6</v>
      </c>
      <c r="U7" s="18" t="s">
        <v>7</v>
      </c>
      <c r="V7" s="6" t="s">
        <v>6</v>
      </c>
      <c r="W7" s="18" t="s">
        <v>7</v>
      </c>
      <c r="X7" s="6" t="s">
        <v>6</v>
      </c>
      <c r="Y7" s="18" t="s">
        <v>7</v>
      </c>
      <c r="Z7" s="9" t="s">
        <v>6</v>
      </c>
      <c r="AA7" s="19" t="s">
        <v>7</v>
      </c>
      <c r="AB7" s="6" t="s">
        <v>6</v>
      </c>
      <c r="AC7" s="18" t="s">
        <v>7</v>
      </c>
      <c r="AD7" s="6" t="s">
        <v>6</v>
      </c>
      <c r="AE7" s="132" t="s">
        <v>7</v>
      </c>
      <c r="AF7" s="6" t="s">
        <v>6</v>
      </c>
      <c r="AG7" s="18" t="s">
        <v>7</v>
      </c>
      <c r="AH7" s="6" t="s">
        <v>6</v>
      </c>
      <c r="AI7" s="18" t="s">
        <v>7</v>
      </c>
      <c r="AJ7" s="6" t="s">
        <v>6</v>
      </c>
      <c r="AK7" s="18" t="s">
        <v>7</v>
      </c>
      <c r="AL7" s="6" t="s">
        <v>6</v>
      </c>
      <c r="AM7" s="18" t="s">
        <v>7</v>
      </c>
      <c r="AN7" s="6" t="s">
        <v>6</v>
      </c>
      <c r="AO7" s="18" t="s">
        <v>7</v>
      </c>
      <c r="AP7" s="6" t="s">
        <v>6</v>
      </c>
      <c r="AQ7" s="18" t="s">
        <v>7</v>
      </c>
      <c r="AR7" s="6" t="s">
        <v>6</v>
      </c>
      <c r="AS7" s="18" t="s">
        <v>7</v>
      </c>
      <c r="AT7" s="6" t="s">
        <v>6</v>
      </c>
      <c r="AU7" s="18" t="s">
        <v>7</v>
      </c>
      <c r="AV7" s="6" t="s">
        <v>6</v>
      </c>
      <c r="AW7" s="18" t="s">
        <v>7</v>
      </c>
      <c r="AX7" s="9" t="s">
        <v>6</v>
      </c>
      <c r="AY7" s="19" t="s">
        <v>7</v>
      </c>
      <c r="AZ7" s="9" t="s">
        <v>6</v>
      </c>
      <c r="BA7" s="19" t="s">
        <v>7</v>
      </c>
      <c r="BB7" s="9" t="s">
        <v>6</v>
      </c>
      <c r="BC7" s="19" t="s">
        <v>7</v>
      </c>
      <c r="BD7" s="9" t="s">
        <v>6</v>
      </c>
      <c r="BE7" s="19" t="s">
        <v>7</v>
      </c>
      <c r="BF7" s="9" t="s">
        <v>6</v>
      </c>
      <c r="BG7" s="19" t="s">
        <v>7</v>
      </c>
      <c r="BH7" s="9"/>
      <c r="BI7" s="19" t="s">
        <v>7</v>
      </c>
      <c r="BJ7" s="6" t="s">
        <v>6</v>
      </c>
      <c r="BK7" s="18" t="s">
        <v>7</v>
      </c>
      <c r="BL7" s="6" t="s">
        <v>6</v>
      </c>
      <c r="BM7" s="18" t="s">
        <v>7</v>
      </c>
      <c r="BN7" s="6" t="s">
        <v>6</v>
      </c>
      <c r="BO7" s="18" t="s">
        <v>7</v>
      </c>
      <c r="BP7" s="6" t="s">
        <v>6</v>
      </c>
      <c r="BQ7" s="18" t="s">
        <v>7</v>
      </c>
      <c r="BR7" s="6" t="s">
        <v>6</v>
      </c>
      <c r="BS7" s="18" t="s">
        <v>7</v>
      </c>
      <c r="BT7" s="6" t="s">
        <v>6</v>
      </c>
      <c r="BU7" s="18" t="s">
        <v>7</v>
      </c>
      <c r="BV7" s="6" t="s">
        <v>6</v>
      </c>
      <c r="BW7" s="18" t="s">
        <v>7</v>
      </c>
      <c r="BX7" s="6" t="s">
        <v>6</v>
      </c>
      <c r="BY7" s="18" t="s">
        <v>7</v>
      </c>
      <c r="BZ7" s="6" t="s">
        <v>6</v>
      </c>
      <c r="CA7" s="18" t="s">
        <v>7</v>
      </c>
      <c r="CB7" s="6" t="s">
        <v>6</v>
      </c>
      <c r="CC7" s="18" t="s">
        <v>7</v>
      </c>
      <c r="CD7" s="6" t="s">
        <v>6</v>
      </c>
      <c r="CE7" s="18" t="s">
        <v>7</v>
      </c>
      <c r="CF7" s="650"/>
      <c r="CG7" s="650"/>
    </row>
    <row r="8" spans="1:85" ht="15">
      <c r="A8" s="6"/>
      <c r="B8" s="680" t="s">
        <v>64</v>
      </c>
      <c r="C8" s="680"/>
      <c r="D8" s="680"/>
      <c r="E8" s="680"/>
      <c r="F8" s="6"/>
      <c r="G8" s="6"/>
      <c r="H8" s="6"/>
      <c r="I8" s="18"/>
      <c r="J8" s="6"/>
      <c r="K8" s="18"/>
      <c r="L8" s="6"/>
      <c r="M8" s="456"/>
      <c r="N8" s="6"/>
      <c r="O8" s="18"/>
      <c r="P8" s="6"/>
      <c r="Q8" s="18"/>
      <c r="R8" s="6"/>
      <c r="S8" s="18"/>
      <c r="T8" s="6"/>
      <c r="U8" s="18"/>
      <c r="V8" s="6"/>
      <c r="W8" s="18"/>
      <c r="X8" s="6"/>
      <c r="Y8" s="18"/>
      <c r="Z8" s="9"/>
      <c r="AA8" s="19"/>
      <c r="AB8" s="6"/>
      <c r="AC8" s="18"/>
      <c r="AD8" s="6"/>
      <c r="AE8" s="18"/>
      <c r="AF8" s="6"/>
      <c r="AG8" s="18"/>
      <c r="AH8" s="6"/>
      <c r="AI8" s="18"/>
      <c r="AJ8" s="6"/>
      <c r="AK8" s="18"/>
      <c r="AL8" s="6"/>
      <c r="AM8" s="18"/>
      <c r="AN8" s="6"/>
      <c r="AO8" s="18"/>
      <c r="AP8" s="6"/>
      <c r="AQ8" s="456"/>
      <c r="AR8" s="6"/>
      <c r="AS8" s="18"/>
      <c r="AT8" s="6"/>
      <c r="AU8" s="18"/>
      <c r="AV8" s="6"/>
      <c r="AW8" s="18"/>
      <c r="AX8" s="9"/>
      <c r="AY8" s="19"/>
      <c r="AZ8" s="9"/>
      <c r="BA8" s="19"/>
      <c r="BB8" s="9"/>
      <c r="BC8" s="19"/>
      <c r="BD8" s="9"/>
      <c r="BE8" s="19"/>
      <c r="BF8" s="9"/>
      <c r="BG8" s="19"/>
      <c r="BH8" s="9"/>
      <c r="BI8" s="19"/>
      <c r="BJ8" s="6"/>
      <c r="BK8" s="18"/>
      <c r="BL8" s="6"/>
      <c r="BM8" s="18"/>
      <c r="BN8" s="6"/>
      <c r="BO8" s="18"/>
      <c r="BP8" s="6"/>
      <c r="BQ8" s="18"/>
      <c r="BR8" s="6"/>
      <c r="BS8" s="18"/>
      <c r="BT8" s="6"/>
      <c r="BU8" s="18"/>
      <c r="BV8" s="18"/>
      <c r="BW8" s="18"/>
      <c r="BX8" s="18"/>
      <c r="BY8" s="18"/>
      <c r="BZ8" s="18"/>
      <c r="CA8" s="18"/>
      <c r="CB8" s="18"/>
      <c r="CC8" s="18"/>
      <c r="CD8" s="6"/>
      <c r="CE8" s="18"/>
      <c r="CF8" s="5"/>
      <c r="CG8" s="5"/>
    </row>
    <row r="9" spans="1:85" ht="12.75">
      <c r="A9" s="6">
        <v>1</v>
      </c>
      <c r="B9" s="681" t="s">
        <v>65</v>
      </c>
      <c r="C9" s="682"/>
      <c r="D9" s="682"/>
      <c r="E9" s="683"/>
      <c r="F9" s="131" t="s">
        <v>66</v>
      </c>
      <c r="G9" s="131">
        <v>7953</v>
      </c>
      <c r="H9" s="6"/>
      <c r="I9" s="6">
        <f>H9*G9</f>
        <v>0</v>
      </c>
      <c r="J9" s="6"/>
      <c r="K9" s="6">
        <f>J9*G9</f>
        <v>0</v>
      </c>
      <c r="L9" s="6"/>
      <c r="M9" s="21">
        <f>L9*G9</f>
        <v>0</v>
      </c>
      <c r="N9" s="6"/>
      <c r="O9" s="6">
        <f>N9*G9</f>
        <v>0</v>
      </c>
      <c r="P9" s="6"/>
      <c r="Q9" s="6">
        <f>P9*G9</f>
        <v>0</v>
      </c>
      <c r="R9" s="6"/>
      <c r="S9" s="6">
        <f>R9*G9</f>
        <v>0</v>
      </c>
      <c r="T9" s="6"/>
      <c r="U9" s="6">
        <f>T9*G9</f>
        <v>0</v>
      </c>
      <c r="V9" s="6"/>
      <c r="W9" s="6">
        <f>V9*G9</f>
        <v>0</v>
      </c>
      <c r="X9" s="6"/>
      <c r="Y9" s="6">
        <f>X9*G9</f>
        <v>0</v>
      </c>
      <c r="Z9" s="9"/>
      <c r="AA9" s="9">
        <f>Z9*G9</f>
        <v>0</v>
      </c>
      <c r="AB9" s="6"/>
      <c r="AC9" s="6">
        <f>AB9*G9</f>
        <v>0</v>
      </c>
      <c r="AD9" s="6"/>
      <c r="AE9" s="6">
        <f>AD9*G9</f>
        <v>0</v>
      </c>
      <c r="AF9" s="6"/>
      <c r="AG9" s="6">
        <f>AF9*G9</f>
        <v>0</v>
      </c>
      <c r="AH9" s="6"/>
      <c r="AI9" s="6">
        <f>AH9*G9</f>
        <v>0</v>
      </c>
      <c r="AJ9" s="6"/>
      <c r="AK9" s="6">
        <f>AJ9*G9</f>
        <v>0</v>
      </c>
      <c r="AL9" s="6"/>
      <c r="AM9" s="6">
        <f>AL9*G9</f>
        <v>0</v>
      </c>
      <c r="AN9" s="6"/>
      <c r="AO9" s="6">
        <f>AN9*G9</f>
        <v>0</v>
      </c>
      <c r="AP9" s="6"/>
      <c r="AQ9" s="21">
        <f>AP9*G9</f>
        <v>0</v>
      </c>
      <c r="AR9" s="6"/>
      <c r="AS9" s="6">
        <f>AR9*G9</f>
        <v>0</v>
      </c>
      <c r="AT9" s="6"/>
      <c r="AU9" s="6">
        <f>AT9*G9</f>
        <v>0</v>
      </c>
      <c r="AV9" s="6"/>
      <c r="AW9" s="6">
        <f>AV9*G9</f>
        <v>0</v>
      </c>
      <c r="AX9" s="9"/>
      <c r="AY9" s="9">
        <f>AX9*G9</f>
        <v>0</v>
      </c>
      <c r="AZ9" s="9"/>
      <c r="BA9" s="9">
        <f>AZ9*G9</f>
        <v>0</v>
      </c>
      <c r="BB9" s="9"/>
      <c r="BC9" s="9">
        <f>BB9*G9</f>
        <v>0</v>
      </c>
      <c r="BD9" s="9"/>
      <c r="BE9" s="10">
        <f>BD9*G9</f>
        <v>0</v>
      </c>
      <c r="BF9" s="9"/>
      <c r="BG9" s="9">
        <f>BF9*G9</f>
        <v>0</v>
      </c>
      <c r="BH9" s="9"/>
      <c r="BI9" s="9">
        <f>BH9*G9</f>
        <v>0</v>
      </c>
      <c r="BJ9" s="6"/>
      <c r="BK9" s="6">
        <f>BJ9*G9</f>
        <v>0</v>
      </c>
      <c r="BL9" s="6"/>
      <c r="BM9" s="6">
        <f>G9*BL9</f>
        <v>0</v>
      </c>
      <c r="BN9" s="6"/>
      <c r="BO9" s="6">
        <f>BN9*G9</f>
        <v>0</v>
      </c>
      <c r="BP9" s="6"/>
      <c r="BQ9" s="6">
        <f>BP9*G9</f>
        <v>0</v>
      </c>
      <c r="BR9" s="6"/>
      <c r="BS9" s="6">
        <f>BR9*G9</f>
        <v>0</v>
      </c>
      <c r="BT9" s="6"/>
      <c r="BU9" s="6">
        <f>BT9*G9</f>
        <v>0</v>
      </c>
      <c r="BV9" s="6"/>
      <c r="BW9" s="6">
        <f>BV9*G9</f>
        <v>0</v>
      </c>
      <c r="BX9" s="6"/>
      <c r="BY9" s="6">
        <f>BX9*G9</f>
        <v>0</v>
      </c>
      <c r="BZ9" s="6"/>
      <c r="CA9" s="6">
        <f>BZ9*G9</f>
        <v>0</v>
      </c>
      <c r="CB9" s="6"/>
      <c r="CC9" s="6">
        <f>CB9*G9</f>
        <v>0</v>
      </c>
      <c r="CD9" s="6"/>
      <c r="CE9" s="6">
        <f aca="true" t="shared" si="0" ref="CE9:CE31">CD9*G9</f>
        <v>0</v>
      </c>
      <c r="CF9" s="6">
        <f>H9+J9+L9+N9+P9+R9+T9+V9+X9+Z9+AB9+AD9+AF9+AH9+AJ9+AL9+AN9+AP9+AR9+AT9+AV9+AX9+AZ9+BB9+BD9+BF9+BH9+BJ9+BL9+BN9+BP9+BR9+BT9+BV9+BX9+BZ9+CB9+CD9</f>
        <v>0</v>
      </c>
      <c r="CG9" s="6">
        <f>I9+K9+M9+O9+Q9+S9+U9+W9+Y9+AA9+AC9+AE9+AG9+AI9+AK9+AM9+AO9+AQ9+AS9+AU9+AW9+AY9+BA9+BC9+BE9+BG9+BI9+BK9+BM9+BO9+BQ9+BS9+BU9+BW9+BY9+CA9+CC9+CE9</f>
        <v>0</v>
      </c>
    </row>
    <row r="10" spans="1:85" ht="12.75">
      <c r="A10" s="6">
        <v>2</v>
      </c>
      <c r="B10" s="669" t="s">
        <v>67</v>
      </c>
      <c r="C10" s="670"/>
      <c r="D10" s="670"/>
      <c r="E10" s="671"/>
      <c r="F10" s="131" t="s">
        <v>68</v>
      </c>
      <c r="G10" s="131">
        <v>418</v>
      </c>
      <c r="H10" s="20"/>
      <c r="I10" s="6">
        <f>H10*G10</f>
        <v>0</v>
      </c>
      <c r="J10" s="6"/>
      <c r="K10" s="6">
        <f>J10*G10</f>
        <v>0</v>
      </c>
      <c r="L10" s="6"/>
      <c r="M10" s="21">
        <f aca="true" t="shared" si="1" ref="M10:M53">L10*G10</f>
        <v>0</v>
      </c>
      <c r="N10" s="6"/>
      <c r="O10" s="6">
        <f aca="true" t="shared" si="2" ref="O10:O53">N10*G10</f>
        <v>0</v>
      </c>
      <c r="P10" s="6"/>
      <c r="Q10" s="6">
        <f aca="true" t="shared" si="3" ref="Q10:Q53">P10*G10</f>
        <v>0</v>
      </c>
      <c r="R10" s="6"/>
      <c r="S10" s="6">
        <f aca="true" t="shared" si="4" ref="S10:S53">R10*G10</f>
        <v>0</v>
      </c>
      <c r="T10" s="6"/>
      <c r="U10" s="6">
        <f aca="true" t="shared" si="5" ref="U10:U53">T10*G10</f>
        <v>0</v>
      </c>
      <c r="V10" s="6"/>
      <c r="W10" s="6">
        <f aca="true" t="shared" si="6" ref="W10:W53">V10*G10</f>
        <v>0</v>
      </c>
      <c r="X10" s="6"/>
      <c r="Y10" s="6">
        <f aca="true" t="shared" si="7" ref="Y10:Y53">X10*G10</f>
        <v>0</v>
      </c>
      <c r="Z10" s="9"/>
      <c r="AA10" s="130">
        <f aca="true" t="shared" si="8" ref="AA10:AA53">Z10*G10</f>
        <v>0</v>
      </c>
      <c r="AB10" s="6"/>
      <c r="AC10" s="6">
        <f aca="true" t="shared" si="9" ref="AC10:AC53">AB10*G10</f>
        <v>0</v>
      </c>
      <c r="AD10" s="6"/>
      <c r="AE10" s="6">
        <f aca="true" t="shared" si="10" ref="AE10:AE53">AD10*G10</f>
        <v>0</v>
      </c>
      <c r="AF10" s="6"/>
      <c r="AG10" s="6">
        <f aca="true" t="shared" si="11" ref="AG10:AG53">AF10*G10</f>
        <v>0</v>
      </c>
      <c r="AH10" s="6"/>
      <c r="AI10" s="6">
        <f aca="true" t="shared" si="12" ref="AI10:AI53">AH10*G10</f>
        <v>0</v>
      </c>
      <c r="AJ10" s="6"/>
      <c r="AK10" s="6">
        <f aca="true" t="shared" si="13" ref="AK10:AK53">AJ10*G10</f>
        <v>0</v>
      </c>
      <c r="AL10" s="6"/>
      <c r="AM10" s="6">
        <f aca="true" t="shared" si="14" ref="AM10:AM53">AL10*G10</f>
        <v>0</v>
      </c>
      <c r="AN10" s="6"/>
      <c r="AO10" s="6">
        <f aca="true" t="shared" si="15" ref="AO10:AO53">AN10*G10</f>
        <v>0</v>
      </c>
      <c r="AP10" s="6"/>
      <c r="AQ10" s="21">
        <f aca="true" t="shared" si="16" ref="AQ10:AQ53">AP10*G10</f>
        <v>0</v>
      </c>
      <c r="AR10" s="6"/>
      <c r="AS10" s="6">
        <f aca="true" t="shared" si="17" ref="AS10:AS53">AR10*G10</f>
        <v>0</v>
      </c>
      <c r="AT10" s="6"/>
      <c r="AU10" s="6">
        <f aca="true" t="shared" si="18" ref="AU10:AU53">AT10*G10</f>
        <v>0</v>
      </c>
      <c r="AV10" s="6"/>
      <c r="AW10" s="6">
        <f aca="true" t="shared" si="19" ref="AW10:AW53">AV10*G10</f>
        <v>0</v>
      </c>
      <c r="AX10" s="9"/>
      <c r="AY10" s="9">
        <f aca="true" t="shared" si="20" ref="AY10:AY53">AX10*G10</f>
        <v>0</v>
      </c>
      <c r="AZ10" s="9"/>
      <c r="BA10" s="9">
        <f aca="true" t="shared" si="21" ref="BA10:BA53">AZ10*G10</f>
        <v>0</v>
      </c>
      <c r="BB10" s="9"/>
      <c r="BC10" s="9">
        <f aca="true" t="shared" si="22" ref="BC10:BC53">BB10*G10</f>
        <v>0</v>
      </c>
      <c r="BD10" s="9"/>
      <c r="BE10" s="10">
        <f aca="true" t="shared" si="23" ref="BE10:BE53">BD10*G10</f>
        <v>0</v>
      </c>
      <c r="BF10" s="9"/>
      <c r="BG10" s="9">
        <f aca="true" t="shared" si="24" ref="BG10:BG53">BF10*G10</f>
        <v>0</v>
      </c>
      <c r="BH10" s="9"/>
      <c r="BI10" s="9">
        <f aca="true" t="shared" si="25" ref="BI10:BI53">BH10*G10</f>
        <v>0</v>
      </c>
      <c r="BJ10" s="6"/>
      <c r="BK10" s="6">
        <f aca="true" t="shared" si="26" ref="BK10:BK53">BJ10*G10</f>
        <v>0</v>
      </c>
      <c r="BL10" s="6"/>
      <c r="BM10" s="6">
        <f aca="true" t="shared" si="27" ref="BM10:BM53">G10*BL10</f>
        <v>0</v>
      </c>
      <c r="BN10" s="6"/>
      <c r="BO10" s="6">
        <f aca="true" t="shared" si="28" ref="BO10:BO53">BN10*G10</f>
        <v>0</v>
      </c>
      <c r="BP10" s="6"/>
      <c r="BQ10" s="6">
        <f aca="true" t="shared" si="29" ref="BQ10:BQ50">BP10*G10</f>
        <v>0</v>
      </c>
      <c r="BR10" s="6"/>
      <c r="BS10" s="6">
        <f aca="true" t="shared" si="30" ref="BS10:BS53">BR10*G10</f>
        <v>0</v>
      </c>
      <c r="BT10" s="6"/>
      <c r="BU10" s="6">
        <f aca="true" t="shared" si="31" ref="BU10:BU53">BT10*G10</f>
        <v>0</v>
      </c>
      <c r="BV10" s="6"/>
      <c r="BW10" s="6">
        <f aca="true" t="shared" si="32" ref="BW10:BW54">BV10*G10</f>
        <v>0</v>
      </c>
      <c r="BX10" s="6"/>
      <c r="BY10" s="6">
        <f aca="true" t="shared" si="33" ref="BY10:BY54">BX10*G10</f>
        <v>0</v>
      </c>
      <c r="BZ10" s="6"/>
      <c r="CA10" s="6">
        <f aca="true" t="shared" si="34" ref="CA10:CA54">BZ10*G10</f>
        <v>0</v>
      </c>
      <c r="CB10" s="6"/>
      <c r="CC10" s="6">
        <f aca="true" t="shared" si="35" ref="CC10:CC54">CB10*G10</f>
        <v>0</v>
      </c>
      <c r="CD10" s="6"/>
      <c r="CE10" s="6">
        <f t="shared" si="0"/>
        <v>0</v>
      </c>
      <c r="CF10" s="6">
        <f aca="true" t="shared" si="36" ref="CF10:CF54">H10+J10+L10+N10+P10+R10+T10+V10+X10+Z10+AB10+AD10+AF10+AH10+AJ10+AL10+AN10+AP10+AR10+AT10+AV10+AX10+AZ10+BB10+BD10+BF10+BH10+BJ10+BL10+BN10+BP10+BR10+BT10+BV10+BX10+BZ10+CB10+CD10</f>
        <v>0</v>
      </c>
      <c r="CG10" s="6">
        <f aca="true" t="shared" si="37" ref="CG10:CG54">I10+K10+M10+O10+Q10+S10+U10+W10+Y10+AA10+AC10+AE10+AG10+AI10+AK10+AM10+AO10+AQ10+AS10+AU10+AW10+AY10+BA10+BC10+BE10+BG10+BI10+BK10+BM10+BO10+BQ10+BS10+BU10+BW10+BY10+CA10+CC10+CE10</f>
        <v>0</v>
      </c>
    </row>
    <row r="11" spans="1:85" ht="12.75">
      <c r="A11" s="6">
        <v>3</v>
      </c>
      <c r="B11" s="678" t="s">
        <v>126</v>
      </c>
      <c r="C11" s="679"/>
      <c r="D11" s="679"/>
      <c r="E11" s="679"/>
      <c r="F11" s="131" t="s">
        <v>68</v>
      </c>
      <c r="G11" s="131">
        <v>534</v>
      </c>
      <c r="H11" s="6"/>
      <c r="I11" s="6">
        <f aca="true" t="shared" si="38" ref="I11:I53">H11*G11</f>
        <v>0</v>
      </c>
      <c r="J11" s="6"/>
      <c r="K11" s="6">
        <f aca="true" t="shared" si="39" ref="K11:K53">J11*G11</f>
        <v>0</v>
      </c>
      <c r="L11" s="6"/>
      <c r="M11" s="21">
        <f t="shared" si="1"/>
        <v>0</v>
      </c>
      <c r="N11" s="6"/>
      <c r="O11" s="6">
        <f t="shared" si="2"/>
        <v>0</v>
      </c>
      <c r="P11" s="6"/>
      <c r="Q11" s="6">
        <f t="shared" si="3"/>
        <v>0</v>
      </c>
      <c r="R11" s="6"/>
      <c r="S11" s="6">
        <f t="shared" si="4"/>
        <v>0</v>
      </c>
      <c r="T11" s="6"/>
      <c r="U11" s="6">
        <f t="shared" si="5"/>
        <v>0</v>
      </c>
      <c r="V11" s="6"/>
      <c r="W11" s="6">
        <f t="shared" si="6"/>
        <v>0</v>
      </c>
      <c r="X11" s="6"/>
      <c r="Y11" s="6">
        <f t="shared" si="7"/>
        <v>0</v>
      </c>
      <c r="Z11" s="9"/>
      <c r="AA11" s="9">
        <f t="shared" si="8"/>
        <v>0</v>
      </c>
      <c r="AB11" s="6"/>
      <c r="AC11" s="6">
        <f t="shared" si="9"/>
        <v>0</v>
      </c>
      <c r="AD11" s="6"/>
      <c r="AE11" s="6">
        <f t="shared" si="10"/>
        <v>0</v>
      </c>
      <c r="AF11" s="6"/>
      <c r="AG11" s="6">
        <f t="shared" si="11"/>
        <v>0</v>
      </c>
      <c r="AH11" s="6"/>
      <c r="AI11" s="6">
        <f t="shared" si="12"/>
        <v>0</v>
      </c>
      <c r="AJ11" s="6"/>
      <c r="AK11" s="6">
        <f t="shared" si="13"/>
        <v>0</v>
      </c>
      <c r="AL11" s="6"/>
      <c r="AM11" s="6">
        <f t="shared" si="14"/>
        <v>0</v>
      </c>
      <c r="AN11" s="6"/>
      <c r="AO11" s="6">
        <f t="shared" si="15"/>
        <v>0</v>
      </c>
      <c r="AP11" s="6"/>
      <c r="AQ11" s="21">
        <f t="shared" si="16"/>
        <v>0</v>
      </c>
      <c r="AR11" s="6"/>
      <c r="AS11" s="6">
        <f t="shared" si="17"/>
        <v>0</v>
      </c>
      <c r="AT11" s="6"/>
      <c r="AU11" s="6">
        <f t="shared" si="18"/>
        <v>0</v>
      </c>
      <c r="AV11" s="6"/>
      <c r="AW11" s="6">
        <f t="shared" si="19"/>
        <v>0</v>
      </c>
      <c r="AX11" s="9">
        <v>7</v>
      </c>
      <c r="AY11" s="9">
        <f t="shared" si="20"/>
        <v>3738</v>
      </c>
      <c r="AZ11" s="9">
        <v>10.5</v>
      </c>
      <c r="BA11" s="9">
        <f t="shared" si="21"/>
        <v>5607</v>
      </c>
      <c r="BB11" s="9"/>
      <c r="BC11" s="9">
        <f t="shared" si="22"/>
        <v>0</v>
      </c>
      <c r="BD11" s="9"/>
      <c r="BE11" s="10">
        <f t="shared" si="23"/>
        <v>0</v>
      </c>
      <c r="BF11" s="9"/>
      <c r="BG11" s="9">
        <f t="shared" si="24"/>
        <v>0</v>
      </c>
      <c r="BH11" s="9">
        <f>28.18</f>
        <v>28.18</v>
      </c>
      <c r="BI11" s="9">
        <f t="shared" si="25"/>
        <v>15048.119999999999</v>
      </c>
      <c r="BJ11" s="6"/>
      <c r="BK11" s="6">
        <f t="shared" si="26"/>
        <v>0</v>
      </c>
      <c r="BL11" s="6"/>
      <c r="BM11" s="6">
        <f t="shared" si="27"/>
        <v>0</v>
      </c>
      <c r="BN11" s="6">
        <v>8.7</v>
      </c>
      <c r="BO11" s="22">
        <f t="shared" si="28"/>
        <v>4645.799999999999</v>
      </c>
      <c r="BP11" s="6">
        <v>7</v>
      </c>
      <c r="BQ11" s="6">
        <f t="shared" si="29"/>
        <v>3738</v>
      </c>
      <c r="BR11" s="6">
        <v>7</v>
      </c>
      <c r="BS11" s="6">
        <f t="shared" si="30"/>
        <v>3738</v>
      </c>
      <c r="BT11" s="6">
        <v>8.7</v>
      </c>
      <c r="BU11" s="22">
        <f t="shared" si="31"/>
        <v>4645.799999999999</v>
      </c>
      <c r="BV11" s="6">
        <v>13</v>
      </c>
      <c r="BW11" s="6">
        <f t="shared" si="32"/>
        <v>6942</v>
      </c>
      <c r="BX11" s="6">
        <v>13</v>
      </c>
      <c r="BY11" s="6">
        <f t="shared" si="33"/>
        <v>6942</v>
      </c>
      <c r="BZ11" s="6">
        <v>13</v>
      </c>
      <c r="CA11" s="6">
        <f t="shared" si="34"/>
        <v>6942</v>
      </c>
      <c r="CB11" s="6">
        <v>13</v>
      </c>
      <c r="CC11" s="6">
        <f t="shared" si="35"/>
        <v>6942</v>
      </c>
      <c r="CD11" s="6">
        <v>13</v>
      </c>
      <c r="CE11" s="6">
        <f t="shared" si="0"/>
        <v>6942</v>
      </c>
      <c r="CF11" s="6">
        <f t="shared" si="36"/>
        <v>142.07999999999998</v>
      </c>
      <c r="CG11" s="22">
        <f t="shared" si="37"/>
        <v>75870.72</v>
      </c>
    </row>
    <row r="12" spans="1:85" ht="12.75">
      <c r="A12" s="6">
        <v>4</v>
      </c>
      <c r="B12" s="669" t="s">
        <v>70</v>
      </c>
      <c r="C12" s="673"/>
      <c r="D12" s="673"/>
      <c r="E12" s="674"/>
      <c r="F12" s="131" t="s">
        <v>68</v>
      </c>
      <c r="G12" s="131">
        <v>418</v>
      </c>
      <c r="H12" s="6">
        <v>20</v>
      </c>
      <c r="I12" s="6">
        <f t="shared" si="38"/>
        <v>8360</v>
      </c>
      <c r="J12" s="6">
        <v>20</v>
      </c>
      <c r="K12" s="6">
        <f t="shared" si="39"/>
        <v>8360</v>
      </c>
      <c r="L12" s="6">
        <v>15</v>
      </c>
      <c r="M12" s="21">
        <f t="shared" si="1"/>
        <v>6270</v>
      </c>
      <c r="N12" s="6">
        <v>18</v>
      </c>
      <c r="O12" s="6">
        <f t="shared" si="2"/>
        <v>7524</v>
      </c>
      <c r="P12" s="6"/>
      <c r="Q12" s="6">
        <f t="shared" si="3"/>
        <v>0</v>
      </c>
      <c r="R12" s="6"/>
      <c r="S12" s="6">
        <f t="shared" si="4"/>
        <v>0</v>
      </c>
      <c r="T12" s="6">
        <v>20</v>
      </c>
      <c r="U12" s="6">
        <f t="shared" si="5"/>
        <v>8360</v>
      </c>
      <c r="V12" s="6">
        <v>15</v>
      </c>
      <c r="W12" s="6">
        <f t="shared" si="6"/>
        <v>6270</v>
      </c>
      <c r="X12" s="6"/>
      <c r="Y12" s="6">
        <f t="shared" si="7"/>
        <v>0</v>
      </c>
      <c r="Z12" s="9">
        <v>15</v>
      </c>
      <c r="AA12" s="9">
        <f t="shared" si="8"/>
        <v>6270</v>
      </c>
      <c r="AB12" s="6"/>
      <c r="AC12" s="6">
        <f t="shared" si="9"/>
        <v>0</v>
      </c>
      <c r="AD12" s="6"/>
      <c r="AE12" s="6">
        <f t="shared" si="10"/>
        <v>0</v>
      </c>
      <c r="AF12" s="6">
        <v>20</v>
      </c>
      <c r="AG12" s="6">
        <f t="shared" si="11"/>
        <v>8360</v>
      </c>
      <c r="AH12" s="6"/>
      <c r="AI12" s="6">
        <f t="shared" si="12"/>
        <v>0</v>
      </c>
      <c r="AJ12" s="6"/>
      <c r="AK12" s="6">
        <f t="shared" si="13"/>
        <v>0</v>
      </c>
      <c r="AL12" s="6"/>
      <c r="AM12" s="6">
        <f t="shared" si="14"/>
        <v>0</v>
      </c>
      <c r="AN12" s="6"/>
      <c r="AO12" s="6">
        <f t="shared" si="15"/>
        <v>0</v>
      </c>
      <c r="AP12" s="6"/>
      <c r="AQ12" s="21">
        <f t="shared" si="16"/>
        <v>0</v>
      </c>
      <c r="AR12" s="6"/>
      <c r="AS12" s="6">
        <f t="shared" si="17"/>
        <v>0</v>
      </c>
      <c r="AT12" s="6"/>
      <c r="AU12" s="6">
        <f t="shared" si="18"/>
        <v>0</v>
      </c>
      <c r="AV12" s="6"/>
      <c r="AW12" s="6">
        <f t="shared" si="19"/>
        <v>0</v>
      </c>
      <c r="AX12" s="9"/>
      <c r="AY12" s="9">
        <f t="shared" si="20"/>
        <v>0</v>
      </c>
      <c r="AZ12" s="9"/>
      <c r="BA12" s="9">
        <f t="shared" si="21"/>
        <v>0</v>
      </c>
      <c r="BB12" s="9">
        <v>15</v>
      </c>
      <c r="BC12" s="9">
        <f t="shared" si="22"/>
        <v>6270</v>
      </c>
      <c r="BD12" s="9"/>
      <c r="BE12" s="10">
        <f t="shared" si="23"/>
        <v>0</v>
      </c>
      <c r="BF12" s="9"/>
      <c r="BG12" s="9">
        <f t="shared" si="24"/>
        <v>0</v>
      </c>
      <c r="BH12" s="9"/>
      <c r="BI12" s="9">
        <f t="shared" si="25"/>
        <v>0</v>
      </c>
      <c r="BJ12" s="6"/>
      <c r="BK12" s="6">
        <f t="shared" si="26"/>
        <v>0</v>
      </c>
      <c r="BL12" s="6"/>
      <c r="BM12" s="6">
        <f t="shared" si="27"/>
        <v>0</v>
      </c>
      <c r="BN12" s="6"/>
      <c r="BO12" s="6">
        <f t="shared" si="28"/>
        <v>0</v>
      </c>
      <c r="BP12" s="6"/>
      <c r="BQ12" s="6">
        <f t="shared" si="29"/>
        <v>0</v>
      </c>
      <c r="BR12" s="6"/>
      <c r="BS12" s="6">
        <f t="shared" si="30"/>
        <v>0</v>
      </c>
      <c r="BT12" s="6"/>
      <c r="BU12" s="6">
        <f t="shared" si="31"/>
        <v>0</v>
      </c>
      <c r="BV12" s="6"/>
      <c r="BW12" s="6">
        <f t="shared" si="32"/>
        <v>0</v>
      </c>
      <c r="BX12" s="6"/>
      <c r="BY12" s="6">
        <f t="shared" si="33"/>
        <v>0</v>
      </c>
      <c r="BZ12" s="6"/>
      <c r="CA12" s="6">
        <f t="shared" si="34"/>
        <v>0</v>
      </c>
      <c r="CB12" s="6"/>
      <c r="CC12" s="6">
        <f t="shared" si="35"/>
        <v>0</v>
      </c>
      <c r="CD12" s="6"/>
      <c r="CE12" s="6">
        <f t="shared" si="0"/>
        <v>0</v>
      </c>
      <c r="CF12" s="6">
        <f t="shared" si="36"/>
        <v>158</v>
      </c>
      <c r="CG12" s="6">
        <f t="shared" si="37"/>
        <v>66044</v>
      </c>
    </row>
    <row r="13" spans="1:85" ht="12.75">
      <c r="A13" s="6">
        <v>5</v>
      </c>
      <c r="B13" s="669" t="s">
        <v>71</v>
      </c>
      <c r="C13" s="673"/>
      <c r="D13" s="673"/>
      <c r="E13" s="674"/>
      <c r="F13" s="131" t="s">
        <v>68</v>
      </c>
      <c r="G13" s="131">
        <v>1650</v>
      </c>
      <c r="H13" s="6"/>
      <c r="I13" s="6">
        <f t="shared" si="38"/>
        <v>0</v>
      </c>
      <c r="J13" s="6"/>
      <c r="K13" s="6">
        <f t="shared" si="39"/>
        <v>0</v>
      </c>
      <c r="L13" s="6"/>
      <c r="M13" s="21">
        <f t="shared" si="1"/>
        <v>0</v>
      </c>
      <c r="N13" s="6"/>
      <c r="O13" s="6">
        <f t="shared" si="2"/>
        <v>0</v>
      </c>
      <c r="P13" s="6"/>
      <c r="Q13" s="6">
        <f t="shared" si="3"/>
        <v>0</v>
      </c>
      <c r="R13" s="6"/>
      <c r="S13" s="6">
        <f t="shared" si="4"/>
        <v>0</v>
      </c>
      <c r="T13" s="6"/>
      <c r="U13" s="6">
        <f t="shared" si="5"/>
        <v>0</v>
      </c>
      <c r="V13" s="6"/>
      <c r="W13" s="6">
        <f t="shared" si="6"/>
        <v>0</v>
      </c>
      <c r="X13" s="6"/>
      <c r="Y13" s="6">
        <f t="shared" si="7"/>
        <v>0</v>
      </c>
      <c r="Z13" s="9"/>
      <c r="AA13" s="9">
        <f t="shared" si="8"/>
        <v>0</v>
      </c>
      <c r="AB13" s="6"/>
      <c r="AC13" s="6">
        <f t="shared" si="9"/>
        <v>0</v>
      </c>
      <c r="AD13" s="6"/>
      <c r="AE13" s="6">
        <f t="shared" si="10"/>
        <v>0</v>
      </c>
      <c r="AF13" s="6"/>
      <c r="AG13" s="6">
        <f t="shared" si="11"/>
        <v>0</v>
      </c>
      <c r="AH13" s="6"/>
      <c r="AI13" s="6">
        <f t="shared" si="12"/>
        <v>0</v>
      </c>
      <c r="AJ13" s="6"/>
      <c r="AK13" s="6">
        <f t="shared" si="13"/>
        <v>0</v>
      </c>
      <c r="AL13" s="6"/>
      <c r="AM13" s="6">
        <f t="shared" si="14"/>
        <v>0</v>
      </c>
      <c r="AN13" s="6"/>
      <c r="AO13" s="6">
        <f t="shared" si="15"/>
        <v>0</v>
      </c>
      <c r="AP13" s="6"/>
      <c r="AQ13" s="21">
        <f t="shared" si="16"/>
        <v>0</v>
      </c>
      <c r="AR13" s="6"/>
      <c r="AS13" s="6">
        <f t="shared" si="17"/>
        <v>0</v>
      </c>
      <c r="AT13" s="6"/>
      <c r="AU13" s="6">
        <f t="shared" si="18"/>
        <v>0</v>
      </c>
      <c r="AV13" s="6"/>
      <c r="AW13" s="6">
        <f t="shared" si="19"/>
        <v>0</v>
      </c>
      <c r="AX13" s="9"/>
      <c r="AY13" s="9">
        <f t="shared" si="20"/>
        <v>0</v>
      </c>
      <c r="AZ13" s="9"/>
      <c r="BA13" s="9">
        <f t="shared" si="21"/>
        <v>0</v>
      </c>
      <c r="BB13" s="9"/>
      <c r="BC13" s="9">
        <f t="shared" si="22"/>
        <v>0</v>
      </c>
      <c r="BD13" s="9"/>
      <c r="BE13" s="10">
        <f t="shared" si="23"/>
        <v>0</v>
      </c>
      <c r="BF13" s="9"/>
      <c r="BG13" s="9">
        <f t="shared" si="24"/>
        <v>0</v>
      </c>
      <c r="BH13" s="9"/>
      <c r="BI13" s="9">
        <f t="shared" si="25"/>
        <v>0</v>
      </c>
      <c r="BJ13" s="6"/>
      <c r="BK13" s="6">
        <f t="shared" si="26"/>
        <v>0</v>
      </c>
      <c r="BL13" s="6"/>
      <c r="BM13" s="6">
        <f t="shared" si="27"/>
        <v>0</v>
      </c>
      <c r="BN13" s="6"/>
      <c r="BO13" s="6">
        <f t="shared" si="28"/>
        <v>0</v>
      </c>
      <c r="BP13" s="6"/>
      <c r="BQ13" s="6">
        <f t="shared" si="29"/>
        <v>0</v>
      </c>
      <c r="BR13" s="6"/>
      <c r="BS13" s="6">
        <f t="shared" si="30"/>
        <v>0</v>
      </c>
      <c r="BT13" s="6"/>
      <c r="BU13" s="6">
        <f t="shared" si="31"/>
        <v>0</v>
      </c>
      <c r="BV13" s="6"/>
      <c r="BW13" s="6">
        <f t="shared" si="32"/>
        <v>0</v>
      </c>
      <c r="BX13" s="6"/>
      <c r="BY13" s="6">
        <f t="shared" si="33"/>
        <v>0</v>
      </c>
      <c r="BZ13" s="6"/>
      <c r="CA13" s="6">
        <f t="shared" si="34"/>
        <v>0</v>
      </c>
      <c r="CB13" s="6"/>
      <c r="CC13" s="6">
        <f t="shared" si="35"/>
        <v>0</v>
      </c>
      <c r="CD13" s="6"/>
      <c r="CE13" s="6">
        <f t="shared" si="0"/>
        <v>0</v>
      </c>
      <c r="CF13" s="6">
        <f t="shared" si="36"/>
        <v>0</v>
      </c>
      <c r="CG13" s="6">
        <f t="shared" si="37"/>
        <v>0</v>
      </c>
    </row>
    <row r="14" spans="1:85" ht="12.75">
      <c r="A14" s="6">
        <v>6</v>
      </c>
      <c r="B14" s="681" t="s">
        <v>127</v>
      </c>
      <c r="C14" s="684"/>
      <c r="D14" s="684"/>
      <c r="E14" s="685"/>
      <c r="F14" s="131" t="s">
        <v>68</v>
      </c>
      <c r="G14" s="131">
        <v>6500</v>
      </c>
      <c r="H14" s="6"/>
      <c r="I14" s="6">
        <f t="shared" si="38"/>
        <v>0</v>
      </c>
      <c r="J14" s="6"/>
      <c r="K14" s="6">
        <f t="shared" si="39"/>
        <v>0</v>
      </c>
      <c r="L14" s="6"/>
      <c r="M14" s="21">
        <f t="shared" si="1"/>
        <v>0</v>
      </c>
      <c r="N14" s="6"/>
      <c r="O14" s="6">
        <f t="shared" si="2"/>
        <v>0</v>
      </c>
      <c r="P14" s="6"/>
      <c r="Q14" s="6">
        <f t="shared" si="3"/>
        <v>0</v>
      </c>
      <c r="R14" s="6"/>
      <c r="S14" s="6">
        <f t="shared" si="4"/>
        <v>0</v>
      </c>
      <c r="T14" s="6"/>
      <c r="U14" s="6">
        <f t="shared" si="5"/>
        <v>0</v>
      </c>
      <c r="V14" s="6"/>
      <c r="W14" s="6">
        <f t="shared" si="6"/>
        <v>0</v>
      </c>
      <c r="X14" s="6"/>
      <c r="Y14" s="6">
        <f t="shared" si="7"/>
        <v>0</v>
      </c>
      <c r="Z14" s="9"/>
      <c r="AA14" s="9">
        <f t="shared" si="8"/>
        <v>0</v>
      </c>
      <c r="AB14" s="6"/>
      <c r="AC14" s="6">
        <f t="shared" si="9"/>
        <v>0</v>
      </c>
      <c r="AD14" s="6"/>
      <c r="AE14" s="6">
        <f t="shared" si="10"/>
        <v>0</v>
      </c>
      <c r="AF14" s="6"/>
      <c r="AG14" s="6">
        <f t="shared" si="11"/>
        <v>0</v>
      </c>
      <c r="AH14" s="6"/>
      <c r="AI14" s="6">
        <f t="shared" si="12"/>
        <v>0</v>
      </c>
      <c r="AJ14" s="6"/>
      <c r="AK14" s="6">
        <f t="shared" si="13"/>
        <v>0</v>
      </c>
      <c r="AL14" s="6"/>
      <c r="AM14" s="6">
        <f t="shared" si="14"/>
        <v>0</v>
      </c>
      <c r="AN14" s="6"/>
      <c r="AO14" s="6">
        <f t="shared" si="15"/>
        <v>0</v>
      </c>
      <c r="AP14" s="6"/>
      <c r="AQ14" s="21">
        <f t="shared" si="16"/>
        <v>0</v>
      </c>
      <c r="AR14" s="6"/>
      <c r="AS14" s="6">
        <f t="shared" si="17"/>
        <v>0</v>
      </c>
      <c r="AT14" s="6"/>
      <c r="AU14" s="6">
        <f t="shared" si="18"/>
        <v>0</v>
      </c>
      <c r="AV14" s="6"/>
      <c r="AW14" s="6">
        <f t="shared" si="19"/>
        <v>0</v>
      </c>
      <c r="AX14" s="9"/>
      <c r="AY14" s="9">
        <f t="shared" si="20"/>
        <v>0</v>
      </c>
      <c r="AZ14" s="9"/>
      <c r="BA14" s="9">
        <f t="shared" si="21"/>
        <v>0</v>
      </c>
      <c r="BB14" s="9"/>
      <c r="BC14" s="9">
        <f t="shared" si="22"/>
        <v>0</v>
      </c>
      <c r="BD14" s="9"/>
      <c r="BE14" s="10">
        <f t="shared" si="23"/>
        <v>0</v>
      </c>
      <c r="BF14" s="9"/>
      <c r="BG14" s="9">
        <f t="shared" si="24"/>
        <v>0</v>
      </c>
      <c r="BH14" s="9"/>
      <c r="BI14" s="9">
        <f t="shared" si="25"/>
        <v>0</v>
      </c>
      <c r="BJ14" s="6"/>
      <c r="BK14" s="6">
        <f t="shared" si="26"/>
        <v>0</v>
      </c>
      <c r="BL14" s="6"/>
      <c r="BM14" s="6">
        <f t="shared" si="27"/>
        <v>0</v>
      </c>
      <c r="BN14" s="6"/>
      <c r="BO14" s="6">
        <f t="shared" si="28"/>
        <v>0</v>
      </c>
      <c r="BP14" s="6"/>
      <c r="BQ14" s="6">
        <f t="shared" si="29"/>
        <v>0</v>
      </c>
      <c r="BR14" s="6"/>
      <c r="BS14" s="6">
        <f t="shared" si="30"/>
        <v>0</v>
      </c>
      <c r="BT14" s="6"/>
      <c r="BU14" s="6">
        <f t="shared" si="31"/>
        <v>0</v>
      </c>
      <c r="BV14" s="6"/>
      <c r="BW14" s="6">
        <f t="shared" si="32"/>
        <v>0</v>
      </c>
      <c r="BX14" s="6"/>
      <c r="BY14" s="6">
        <f t="shared" si="33"/>
        <v>0</v>
      </c>
      <c r="BZ14" s="6"/>
      <c r="CA14" s="6">
        <f t="shared" si="34"/>
        <v>0</v>
      </c>
      <c r="CB14" s="6"/>
      <c r="CC14" s="6">
        <f t="shared" si="35"/>
        <v>0</v>
      </c>
      <c r="CD14" s="6"/>
      <c r="CE14" s="6">
        <f t="shared" si="0"/>
        <v>0</v>
      </c>
      <c r="CF14" s="6">
        <f t="shared" si="36"/>
        <v>0</v>
      </c>
      <c r="CG14" s="6">
        <f t="shared" si="37"/>
        <v>0</v>
      </c>
    </row>
    <row r="15" spans="1:85" ht="15">
      <c r="A15" s="6"/>
      <c r="B15" s="680" t="s">
        <v>72</v>
      </c>
      <c r="C15" s="680"/>
      <c r="D15" s="680"/>
      <c r="E15" s="680"/>
      <c r="F15" s="131"/>
      <c r="G15" s="131"/>
      <c r="H15" s="6"/>
      <c r="I15" s="6">
        <f t="shared" si="38"/>
        <v>0</v>
      </c>
      <c r="J15" s="6"/>
      <c r="K15" s="6">
        <f t="shared" si="39"/>
        <v>0</v>
      </c>
      <c r="L15" s="6"/>
      <c r="M15" s="21">
        <f t="shared" si="1"/>
        <v>0</v>
      </c>
      <c r="N15" s="6"/>
      <c r="O15" s="6">
        <f t="shared" si="2"/>
        <v>0</v>
      </c>
      <c r="P15" s="6"/>
      <c r="Q15" s="6">
        <f t="shared" si="3"/>
        <v>0</v>
      </c>
      <c r="R15" s="6"/>
      <c r="S15" s="6">
        <f t="shared" si="4"/>
        <v>0</v>
      </c>
      <c r="T15" s="6"/>
      <c r="U15" s="6">
        <f t="shared" si="5"/>
        <v>0</v>
      </c>
      <c r="V15" s="6"/>
      <c r="W15" s="6">
        <f t="shared" si="6"/>
        <v>0</v>
      </c>
      <c r="X15" s="6"/>
      <c r="Y15" s="6">
        <f t="shared" si="7"/>
        <v>0</v>
      </c>
      <c r="Z15" s="9"/>
      <c r="AA15" s="9">
        <f t="shared" si="8"/>
        <v>0</v>
      </c>
      <c r="AB15" s="6"/>
      <c r="AC15" s="6">
        <f t="shared" si="9"/>
        <v>0</v>
      </c>
      <c r="AD15" s="6"/>
      <c r="AE15" s="6">
        <f t="shared" si="10"/>
        <v>0</v>
      </c>
      <c r="AF15" s="6"/>
      <c r="AG15" s="6">
        <f t="shared" si="11"/>
        <v>0</v>
      </c>
      <c r="AH15" s="6"/>
      <c r="AI15" s="6">
        <f t="shared" si="12"/>
        <v>0</v>
      </c>
      <c r="AJ15" s="6"/>
      <c r="AK15" s="6">
        <f t="shared" si="13"/>
        <v>0</v>
      </c>
      <c r="AL15" s="6"/>
      <c r="AM15" s="6">
        <f t="shared" si="14"/>
        <v>0</v>
      </c>
      <c r="AN15" s="6"/>
      <c r="AO15" s="6">
        <f t="shared" si="15"/>
        <v>0</v>
      </c>
      <c r="AP15" s="6"/>
      <c r="AQ15" s="21">
        <f t="shared" si="16"/>
        <v>0</v>
      </c>
      <c r="AR15" s="6"/>
      <c r="AS15" s="6">
        <f t="shared" si="17"/>
        <v>0</v>
      </c>
      <c r="AT15" s="6"/>
      <c r="AU15" s="6">
        <f t="shared" si="18"/>
        <v>0</v>
      </c>
      <c r="AV15" s="6"/>
      <c r="AW15" s="6">
        <f t="shared" si="19"/>
        <v>0</v>
      </c>
      <c r="AX15" s="9"/>
      <c r="AY15" s="9">
        <f t="shared" si="20"/>
        <v>0</v>
      </c>
      <c r="AZ15" s="9"/>
      <c r="BA15" s="9">
        <f t="shared" si="21"/>
        <v>0</v>
      </c>
      <c r="BB15" s="9"/>
      <c r="BC15" s="9">
        <f t="shared" si="22"/>
        <v>0</v>
      </c>
      <c r="BD15" s="9"/>
      <c r="BE15" s="10">
        <f t="shared" si="23"/>
        <v>0</v>
      </c>
      <c r="BF15" s="9"/>
      <c r="BG15" s="9">
        <f t="shared" si="24"/>
        <v>0</v>
      </c>
      <c r="BH15" s="9"/>
      <c r="BI15" s="9">
        <f t="shared" si="25"/>
        <v>0</v>
      </c>
      <c r="BJ15" s="6"/>
      <c r="BK15" s="6">
        <f t="shared" si="26"/>
        <v>0</v>
      </c>
      <c r="BL15" s="6"/>
      <c r="BM15" s="6">
        <f t="shared" si="27"/>
        <v>0</v>
      </c>
      <c r="BN15" s="6"/>
      <c r="BO15" s="6">
        <f t="shared" si="28"/>
        <v>0</v>
      </c>
      <c r="BP15" s="6"/>
      <c r="BQ15" s="6">
        <f t="shared" si="29"/>
        <v>0</v>
      </c>
      <c r="BR15" s="6"/>
      <c r="BS15" s="6">
        <f t="shared" si="30"/>
        <v>0</v>
      </c>
      <c r="BT15" s="6"/>
      <c r="BU15" s="6">
        <f t="shared" si="31"/>
        <v>0</v>
      </c>
      <c r="BV15" s="6"/>
      <c r="BW15" s="6">
        <f t="shared" si="32"/>
        <v>0</v>
      </c>
      <c r="BX15" s="6"/>
      <c r="BY15" s="6">
        <f t="shared" si="33"/>
        <v>0</v>
      </c>
      <c r="BZ15" s="6"/>
      <c r="CA15" s="6">
        <f t="shared" si="34"/>
        <v>0</v>
      </c>
      <c r="CB15" s="6"/>
      <c r="CC15" s="6">
        <f t="shared" si="35"/>
        <v>0</v>
      </c>
      <c r="CD15" s="6"/>
      <c r="CE15" s="6">
        <f t="shared" si="0"/>
        <v>0</v>
      </c>
      <c r="CF15" s="6">
        <f t="shared" si="36"/>
        <v>0</v>
      </c>
      <c r="CG15" s="6">
        <f t="shared" si="37"/>
        <v>0</v>
      </c>
    </row>
    <row r="16" spans="1:85" ht="12.75">
      <c r="A16" s="6">
        <v>7</v>
      </c>
      <c r="B16" s="669" t="s">
        <v>73</v>
      </c>
      <c r="C16" s="673"/>
      <c r="D16" s="673"/>
      <c r="E16" s="674"/>
      <c r="F16" s="131" t="s">
        <v>69</v>
      </c>
      <c r="G16" s="131">
        <v>200</v>
      </c>
      <c r="H16" s="6"/>
      <c r="I16" s="6">
        <f t="shared" si="38"/>
        <v>0</v>
      </c>
      <c r="J16" s="6"/>
      <c r="K16" s="6">
        <f t="shared" si="39"/>
        <v>0</v>
      </c>
      <c r="L16" s="6"/>
      <c r="M16" s="21">
        <f t="shared" si="1"/>
        <v>0</v>
      </c>
      <c r="N16" s="6"/>
      <c r="O16" s="6">
        <f t="shared" si="2"/>
        <v>0</v>
      </c>
      <c r="P16" s="6"/>
      <c r="Q16" s="6">
        <f t="shared" si="3"/>
        <v>0</v>
      </c>
      <c r="R16" s="6"/>
      <c r="S16" s="6">
        <f t="shared" si="4"/>
        <v>0</v>
      </c>
      <c r="T16" s="6"/>
      <c r="U16" s="6">
        <f t="shared" si="5"/>
        <v>0</v>
      </c>
      <c r="V16" s="6"/>
      <c r="W16" s="6">
        <f t="shared" si="6"/>
        <v>0</v>
      </c>
      <c r="X16" s="6"/>
      <c r="Y16" s="6">
        <f t="shared" si="7"/>
        <v>0</v>
      </c>
      <c r="Z16" s="9"/>
      <c r="AA16" s="9">
        <f t="shared" si="8"/>
        <v>0</v>
      </c>
      <c r="AB16" s="6"/>
      <c r="AC16" s="6">
        <f t="shared" si="9"/>
        <v>0</v>
      </c>
      <c r="AD16" s="6"/>
      <c r="AE16" s="6">
        <f t="shared" si="10"/>
        <v>0</v>
      </c>
      <c r="AF16" s="6"/>
      <c r="AG16" s="6">
        <f t="shared" si="11"/>
        <v>0</v>
      </c>
      <c r="AH16" s="6"/>
      <c r="AI16" s="6">
        <f t="shared" si="12"/>
        <v>0</v>
      </c>
      <c r="AJ16" s="6"/>
      <c r="AK16" s="6">
        <f t="shared" si="13"/>
        <v>0</v>
      </c>
      <c r="AL16" s="6"/>
      <c r="AM16" s="6">
        <f t="shared" si="14"/>
        <v>0</v>
      </c>
      <c r="AN16" s="6"/>
      <c r="AO16" s="6">
        <f t="shared" si="15"/>
        <v>0</v>
      </c>
      <c r="AP16" s="6"/>
      <c r="AQ16" s="21">
        <f t="shared" si="16"/>
        <v>0</v>
      </c>
      <c r="AR16" s="6"/>
      <c r="AS16" s="6">
        <f t="shared" si="17"/>
        <v>0</v>
      </c>
      <c r="AT16" s="6"/>
      <c r="AU16" s="6">
        <f t="shared" si="18"/>
        <v>0</v>
      </c>
      <c r="AV16" s="6"/>
      <c r="AW16" s="6">
        <f t="shared" si="19"/>
        <v>0</v>
      </c>
      <c r="AX16" s="9"/>
      <c r="AY16" s="9">
        <f t="shared" si="20"/>
        <v>0</v>
      </c>
      <c r="AZ16" s="9"/>
      <c r="BA16" s="9">
        <f t="shared" si="21"/>
        <v>0</v>
      </c>
      <c r="BB16" s="9"/>
      <c r="BC16" s="9">
        <f t="shared" si="22"/>
        <v>0</v>
      </c>
      <c r="BD16" s="9"/>
      <c r="BE16" s="10">
        <f t="shared" si="23"/>
        <v>0</v>
      </c>
      <c r="BF16" s="9"/>
      <c r="BG16" s="9">
        <f t="shared" si="24"/>
        <v>0</v>
      </c>
      <c r="BH16" s="9"/>
      <c r="BI16" s="9">
        <f t="shared" si="25"/>
        <v>0</v>
      </c>
      <c r="BJ16" s="6"/>
      <c r="BK16" s="6">
        <f t="shared" si="26"/>
        <v>0</v>
      </c>
      <c r="BL16" s="6"/>
      <c r="BM16" s="6">
        <f t="shared" si="27"/>
        <v>0</v>
      </c>
      <c r="BN16" s="6"/>
      <c r="BO16" s="6">
        <f t="shared" si="28"/>
        <v>0</v>
      </c>
      <c r="BP16" s="6"/>
      <c r="BQ16" s="6">
        <f t="shared" si="29"/>
        <v>0</v>
      </c>
      <c r="BR16" s="6"/>
      <c r="BS16" s="6">
        <f t="shared" si="30"/>
        <v>0</v>
      </c>
      <c r="BT16" s="6"/>
      <c r="BU16" s="6">
        <f t="shared" si="31"/>
        <v>0</v>
      </c>
      <c r="BV16" s="6"/>
      <c r="BW16" s="6">
        <f t="shared" si="32"/>
        <v>0</v>
      </c>
      <c r="BX16" s="6"/>
      <c r="BY16" s="6">
        <f t="shared" si="33"/>
        <v>0</v>
      </c>
      <c r="BZ16" s="6"/>
      <c r="CA16" s="6">
        <f t="shared" si="34"/>
        <v>0</v>
      </c>
      <c r="CB16" s="6"/>
      <c r="CC16" s="6">
        <f t="shared" si="35"/>
        <v>0</v>
      </c>
      <c r="CD16" s="6"/>
      <c r="CE16" s="6">
        <f t="shared" si="0"/>
        <v>0</v>
      </c>
      <c r="CF16" s="6">
        <f t="shared" si="36"/>
        <v>0</v>
      </c>
      <c r="CG16" s="6">
        <f t="shared" si="37"/>
        <v>0</v>
      </c>
    </row>
    <row r="17" spans="1:85" ht="12.75">
      <c r="A17" s="6">
        <v>8</v>
      </c>
      <c r="B17" s="669" t="s">
        <v>74</v>
      </c>
      <c r="C17" s="673"/>
      <c r="D17" s="673"/>
      <c r="E17" s="674"/>
      <c r="F17" s="131" t="s">
        <v>66</v>
      </c>
      <c r="G17" s="131">
        <v>7953</v>
      </c>
      <c r="H17" s="6"/>
      <c r="I17" s="6">
        <f t="shared" si="38"/>
        <v>0</v>
      </c>
      <c r="J17" s="6"/>
      <c r="K17" s="6">
        <f t="shared" si="39"/>
        <v>0</v>
      </c>
      <c r="L17" s="6"/>
      <c r="M17" s="21">
        <f t="shared" si="1"/>
        <v>0</v>
      </c>
      <c r="N17" s="6"/>
      <c r="O17" s="6">
        <f t="shared" si="2"/>
        <v>0</v>
      </c>
      <c r="P17" s="6"/>
      <c r="Q17" s="6">
        <f t="shared" si="3"/>
        <v>0</v>
      </c>
      <c r="R17" s="6"/>
      <c r="S17" s="6">
        <f t="shared" si="4"/>
        <v>0</v>
      </c>
      <c r="T17" s="6"/>
      <c r="U17" s="6">
        <f t="shared" si="5"/>
        <v>0</v>
      </c>
      <c r="V17" s="6"/>
      <c r="W17" s="6">
        <f t="shared" si="6"/>
        <v>0</v>
      </c>
      <c r="X17" s="6"/>
      <c r="Y17" s="6">
        <f t="shared" si="7"/>
        <v>0</v>
      </c>
      <c r="Z17" s="9"/>
      <c r="AA17" s="9">
        <f t="shared" si="8"/>
        <v>0</v>
      </c>
      <c r="AB17" s="6"/>
      <c r="AC17" s="6">
        <f t="shared" si="9"/>
        <v>0</v>
      </c>
      <c r="AD17" s="6"/>
      <c r="AE17" s="6">
        <f t="shared" si="10"/>
        <v>0</v>
      </c>
      <c r="AF17" s="6"/>
      <c r="AG17" s="6">
        <f t="shared" si="11"/>
        <v>0</v>
      </c>
      <c r="AH17" s="6"/>
      <c r="AI17" s="6">
        <f t="shared" si="12"/>
        <v>0</v>
      </c>
      <c r="AJ17" s="6"/>
      <c r="AK17" s="6">
        <f t="shared" si="13"/>
        <v>0</v>
      </c>
      <c r="AL17" s="6"/>
      <c r="AM17" s="6">
        <f t="shared" si="14"/>
        <v>0</v>
      </c>
      <c r="AN17" s="6"/>
      <c r="AO17" s="6">
        <f t="shared" si="15"/>
        <v>0</v>
      </c>
      <c r="AP17" s="6"/>
      <c r="AQ17" s="21">
        <f t="shared" si="16"/>
        <v>0</v>
      </c>
      <c r="AR17" s="6"/>
      <c r="AS17" s="6">
        <f t="shared" si="17"/>
        <v>0</v>
      </c>
      <c r="AT17" s="6"/>
      <c r="AU17" s="6">
        <f t="shared" si="18"/>
        <v>0</v>
      </c>
      <c r="AV17" s="6"/>
      <c r="AW17" s="6">
        <f t="shared" si="19"/>
        <v>0</v>
      </c>
      <c r="AX17" s="9"/>
      <c r="AY17" s="9">
        <f t="shared" si="20"/>
        <v>0</v>
      </c>
      <c r="AZ17" s="9"/>
      <c r="BA17" s="9">
        <f t="shared" si="21"/>
        <v>0</v>
      </c>
      <c r="BB17" s="9"/>
      <c r="BC17" s="9">
        <f t="shared" si="22"/>
        <v>0</v>
      </c>
      <c r="BD17" s="9"/>
      <c r="BE17" s="10">
        <f t="shared" si="23"/>
        <v>0</v>
      </c>
      <c r="BF17" s="9"/>
      <c r="BG17" s="9">
        <f t="shared" si="24"/>
        <v>0</v>
      </c>
      <c r="BH17" s="9"/>
      <c r="BI17" s="9">
        <f t="shared" si="25"/>
        <v>0</v>
      </c>
      <c r="BJ17" s="6"/>
      <c r="BK17" s="6">
        <f t="shared" si="26"/>
        <v>0</v>
      </c>
      <c r="BL17" s="6"/>
      <c r="BM17" s="6">
        <f t="shared" si="27"/>
        <v>0</v>
      </c>
      <c r="BN17" s="6"/>
      <c r="BO17" s="6">
        <f t="shared" si="28"/>
        <v>0</v>
      </c>
      <c r="BP17" s="6"/>
      <c r="BQ17" s="6">
        <f t="shared" si="29"/>
        <v>0</v>
      </c>
      <c r="BR17" s="6"/>
      <c r="BS17" s="6">
        <f t="shared" si="30"/>
        <v>0</v>
      </c>
      <c r="BT17" s="6"/>
      <c r="BU17" s="6">
        <f t="shared" si="31"/>
        <v>0</v>
      </c>
      <c r="BV17" s="6"/>
      <c r="BW17" s="6">
        <f t="shared" si="32"/>
        <v>0</v>
      </c>
      <c r="BX17" s="6"/>
      <c r="BY17" s="6">
        <f t="shared" si="33"/>
        <v>0</v>
      </c>
      <c r="BZ17" s="6"/>
      <c r="CA17" s="6">
        <f t="shared" si="34"/>
        <v>0</v>
      </c>
      <c r="CB17" s="6"/>
      <c r="CC17" s="6">
        <f t="shared" si="35"/>
        <v>0</v>
      </c>
      <c r="CD17" s="6"/>
      <c r="CE17" s="6">
        <f t="shared" si="0"/>
        <v>0</v>
      </c>
      <c r="CF17" s="6">
        <f t="shared" si="36"/>
        <v>0</v>
      </c>
      <c r="CG17" s="6">
        <f t="shared" si="37"/>
        <v>0</v>
      </c>
    </row>
    <row r="18" spans="1:85" ht="12.75">
      <c r="A18" s="6">
        <v>9</v>
      </c>
      <c r="B18" s="681" t="s">
        <v>75</v>
      </c>
      <c r="C18" s="682"/>
      <c r="D18" s="682"/>
      <c r="E18" s="683"/>
      <c r="F18" s="131" t="s">
        <v>69</v>
      </c>
      <c r="G18" s="131">
        <v>350</v>
      </c>
      <c r="H18" s="6"/>
      <c r="I18" s="6">
        <f t="shared" si="38"/>
        <v>0</v>
      </c>
      <c r="J18" s="6"/>
      <c r="K18" s="6">
        <f t="shared" si="39"/>
        <v>0</v>
      </c>
      <c r="L18" s="6"/>
      <c r="M18" s="21">
        <f t="shared" si="1"/>
        <v>0</v>
      </c>
      <c r="N18" s="6"/>
      <c r="O18" s="6">
        <f t="shared" si="2"/>
        <v>0</v>
      </c>
      <c r="P18" s="6"/>
      <c r="Q18" s="6">
        <f t="shared" si="3"/>
        <v>0</v>
      </c>
      <c r="R18" s="6"/>
      <c r="S18" s="6">
        <f t="shared" si="4"/>
        <v>0</v>
      </c>
      <c r="T18" s="6"/>
      <c r="U18" s="6">
        <f t="shared" si="5"/>
        <v>0</v>
      </c>
      <c r="V18" s="6"/>
      <c r="W18" s="6">
        <f t="shared" si="6"/>
        <v>0</v>
      </c>
      <c r="X18" s="6"/>
      <c r="Y18" s="6">
        <f t="shared" si="7"/>
        <v>0</v>
      </c>
      <c r="Z18" s="9"/>
      <c r="AA18" s="9">
        <f t="shared" si="8"/>
        <v>0</v>
      </c>
      <c r="AB18" s="6"/>
      <c r="AC18" s="6">
        <f t="shared" si="9"/>
        <v>0</v>
      </c>
      <c r="AD18" s="6"/>
      <c r="AE18" s="6">
        <f t="shared" si="10"/>
        <v>0</v>
      </c>
      <c r="AF18" s="6"/>
      <c r="AG18" s="6">
        <f t="shared" si="11"/>
        <v>0</v>
      </c>
      <c r="AH18" s="6"/>
      <c r="AI18" s="6">
        <f t="shared" si="12"/>
        <v>0</v>
      </c>
      <c r="AJ18" s="6"/>
      <c r="AK18" s="6">
        <f t="shared" si="13"/>
        <v>0</v>
      </c>
      <c r="AL18" s="6"/>
      <c r="AM18" s="6">
        <f t="shared" si="14"/>
        <v>0</v>
      </c>
      <c r="AN18" s="6"/>
      <c r="AO18" s="6">
        <f t="shared" si="15"/>
        <v>0</v>
      </c>
      <c r="AP18" s="6"/>
      <c r="AQ18" s="21">
        <f t="shared" si="16"/>
        <v>0</v>
      </c>
      <c r="AR18" s="6"/>
      <c r="AS18" s="6">
        <f t="shared" si="17"/>
        <v>0</v>
      </c>
      <c r="AT18" s="6"/>
      <c r="AU18" s="6">
        <f t="shared" si="18"/>
        <v>0</v>
      </c>
      <c r="AV18" s="6"/>
      <c r="AW18" s="6">
        <f t="shared" si="19"/>
        <v>0</v>
      </c>
      <c r="AX18" s="9"/>
      <c r="AY18" s="9">
        <f t="shared" si="20"/>
        <v>0</v>
      </c>
      <c r="AZ18" s="9"/>
      <c r="BA18" s="9">
        <f t="shared" si="21"/>
        <v>0</v>
      </c>
      <c r="BB18" s="9"/>
      <c r="BC18" s="9">
        <f t="shared" si="22"/>
        <v>0</v>
      </c>
      <c r="BD18" s="9"/>
      <c r="BE18" s="10">
        <f t="shared" si="23"/>
        <v>0</v>
      </c>
      <c r="BF18" s="9"/>
      <c r="BG18" s="9">
        <f t="shared" si="24"/>
        <v>0</v>
      </c>
      <c r="BH18" s="9"/>
      <c r="BI18" s="9">
        <f t="shared" si="25"/>
        <v>0</v>
      </c>
      <c r="BJ18" s="6"/>
      <c r="BK18" s="6">
        <f t="shared" si="26"/>
        <v>0</v>
      </c>
      <c r="BL18" s="6"/>
      <c r="BM18" s="6">
        <f t="shared" si="27"/>
        <v>0</v>
      </c>
      <c r="BN18" s="6"/>
      <c r="BO18" s="6">
        <f t="shared" si="28"/>
        <v>0</v>
      </c>
      <c r="BP18" s="6"/>
      <c r="BQ18" s="6">
        <f t="shared" si="29"/>
        <v>0</v>
      </c>
      <c r="BR18" s="6"/>
      <c r="BS18" s="6">
        <f t="shared" si="30"/>
        <v>0</v>
      </c>
      <c r="BT18" s="6"/>
      <c r="BU18" s="6">
        <f t="shared" si="31"/>
        <v>0</v>
      </c>
      <c r="BV18" s="6"/>
      <c r="BW18" s="6">
        <f t="shared" si="32"/>
        <v>0</v>
      </c>
      <c r="BX18" s="6"/>
      <c r="BY18" s="6">
        <f t="shared" si="33"/>
        <v>0</v>
      </c>
      <c r="BZ18" s="6"/>
      <c r="CA18" s="6">
        <f t="shared" si="34"/>
        <v>0</v>
      </c>
      <c r="CB18" s="6"/>
      <c r="CC18" s="6">
        <f t="shared" si="35"/>
        <v>0</v>
      </c>
      <c r="CD18" s="6"/>
      <c r="CE18" s="6">
        <f t="shared" si="0"/>
        <v>0</v>
      </c>
      <c r="CF18" s="6">
        <f t="shared" si="36"/>
        <v>0</v>
      </c>
      <c r="CG18" s="6">
        <f t="shared" si="37"/>
        <v>0</v>
      </c>
    </row>
    <row r="19" spans="1:85" ht="12.75">
      <c r="A19" s="6">
        <v>10</v>
      </c>
      <c r="B19" s="672" t="s">
        <v>76</v>
      </c>
      <c r="C19" s="673"/>
      <c r="D19" s="673"/>
      <c r="E19" s="674"/>
      <c r="F19" s="131" t="s">
        <v>17</v>
      </c>
      <c r="G19" s="131">
        <v>4200</v>
      </c>
      <c r="H19" s="6"/>
      <c r="I19" s="6">
        <f t="shared" si="38"/>
        <v>0</v>
      </c>
      <c r="J19" s="6"/>
      <c r="K19" s="6">
        <f t="shared" si="39"/>
        <v>0</v>
      </c>
      <c r="L19" s="6"/>
      <c r="M19" s="21">
        <f t="shared" si="1"/>
        <v>0</v>
      </c>
      <c r="N19" s="6"/>
      <c r="O19" s="6">
        <f t="shared" si="2"/>
        <v>0</v>
      </c>
      <c r="P19" s="6"/>
      <c r="Q19" s="6">
        <f t="shared" si="3"/>
        <v>0</v>
      </c>
      <c r="R19" s="6"/>
      <c r="S19" s="6">
        <f t="shared" si="4"/>
        <v>0</v>
      </c>
      <c r="T19" s="6"/>
      <c r="U19" s="6">
        <f t="shared" si="5"/>
        <v>0</v>
      </c>
      <c r="V19" s="6"/>
      <c r="W19" s="6">
        <f t="shared" si="6"/>
        <v>0</v>
      </c>
      <c r="X19" s="6"/>
      <c r="Y19" s="6">
        <f t="shared" si="7"/>
        <v>0</v>
      </c>
      <c r="Z19" s="9"/>
      <c r="AA19" s="9">
        <f t="shared" si="8"/>
        <v>0</v>
      </c>
      <c r="AB19" s="6"/>
      <c r="AC19" s="6">
        <f t="shared" si="9"/>
        <v>0</v>
      </c>
      <c r="AD19" s="6"/>
      <c r="AE19" s="6">
        <f t="shared" si="10"/>
        <v>0</v>
      </c>
      <c r="AF19" s="6"/>
      <c r="AG19" s="6">
        <f t="shared" si="11"/>
        <v>0</v>
      </c>
      <c r="AH19" s="6"/>
      <c r="AI19" s="6">
        <f t="shared" si="12"/>
        <v>0</v>
      </c>
      <c r="AJ19" s="6"/>
      <c r="AK19" s="6">
        <f t="shared" si="13"/>
        <v>0</v>
      </c>
      <c r="AL19" s="6"/>
      <c r="AM19" s="6">
        <f t="shared" si="14"/>
        <v>0</v>
      </c>
      <c r="AN19" s="6"/>
      <c r="AO19" s="6">
        <f t="shared" si="15"/>
        <v>0</v>
      </c>
      <c r="AP19" s="6"/>
      <c r="AQ19" s="21">
        <f t="shared" si="16"/>
        <v>0</v>
      </c>
      <c r="AR19" s="6"/>
      <c r="AS19" s="6">
        <f t="shared" si="17"/>
        <v>0</v>
      </c>
      <c r="AT19" s="6"/>
      <c r="AU19" s="6">
        <f t="shared" si="18"/>
        <v>0</v>
      </c>
      <c r="AV19" s="6"/>
      <c r="AW19" s="6">
        <f t="shared" si="19"/>
        <v>0</v>
      </c>
      <c r="AX19" s="9"/>
      <c r="AY19" s="9">
        <f t="shared" si="20"/>
        <v>0</v>
      </c>
      <c r="AZ19" s="9"/>
      <c r="BA19" s="9">
        <f t="shared" si="21"/>
        <v>0</v>
      </c>
      <c r="BB19" s="9"/>
      <c r="BC19" s="9">
        <f t="shared" si="22"/>
        <v>0</v>
      </c>
      <c r="BD19" s="9"/>
      <c r="BE19" s="10">
        <f t="shared" si="23"/>
        <v>0</v>
      </c>
      <c r="BF19" s="9"/>
      <c r="BG19" s="9">
        <f t="shared" si="24"/>
        <v>0</v>
      </c>
      <c r="BH19" s="9"/>
      <c r="BI19" s="9">
        <f t="shared" si="25"/>
        <v>0</v>
      </c>
      <c r="BJ19" s="6"/>
      <c r="BK19" s="6">
        <f t="shared" si="26"/>
        <v>0</v>
      </c>
      <c r="BL19" s="6"/>
      <c r="BM19" s="6">
        <f t="shared" si="27"/>
        <v>0</v>
      </c>
      <c r="BN19" s="6"/>
      <c r="BO19" s="6">
        <f t="shared" si="28"/>
        <v>0</v>
      </c>
      <c r="BP19" s="6"/>
      <c r="BQ19" s="6">
        <f t="shared" si="29"/>
        <v>0</v>
      </c>
      <c r="BR19" s="6"/>
      <c r="BS19" s="6">
        <f t="shared" si="30"/>
        <v>0</v>
      </c>
      <c r="BT19" s="6"/>
      <c r="BU19" s="6">
        <f t="shared" si="31"/>
        <v>0</v>
      </c>
      <c r="BV19" s="6"/>
      <c r="BW19" s="6">
        <f t="shared" si="32"/>
        <v>0</v>
      </c>
      <c r="BX19" s="6"/>
      <c r="BY19" s="6">
        <f t="shared" si="33"/>
        <v>0</v>
      </c>
      <c r="BZ19" s="6"/>
      <c r="CA19" s="6">
        <f t="shared" si="34"/>
        <v>0</v>
      </c>
      <c r="CB19" s="6"/>
      <c r="CC19" s="6">
        <f t="shared" si="35"/>
        <v>0</v>
      </c>
      <c r="CD19" s="6"/>
      <c r="CE19" s="6">
        <f t="shared" si="0"/>
        <v>0</v>
      </c>
      <c r="CF19" s="6">
        <f t="shared" si="36"/>
        <v>0</v>
      </c>
      <c r="CG19" s="6">
        <f t="shared" si="37"/>
        <v>0</v>
      </c>
    </row>
    <row r="20" spans="1:85" ht="12.75">
      <c r="A20" s="6">
        <v>11</v>
      </c>
      <c r="B20" s="669" t="s">
        <v>128</v>
      </c>
      <c r="C20" s="673"/>
      <c r="D20" s="673"/>
      <c r="E20" s="674"/>
      <c r="F20" s="131" t="s">
        <v>68</v>
      </c>
      <c r="G20" s="131">
        <v>2750</v>
      </c>
      <c r="H20" s="6"/>
      <c r="I20" s="6">
        <f t="shared" si="38"/>
        <v>0</v>
      </c>
      <c r="J20" s="6"/>
      <c r="K20" s="6">
        <f t="shared" si="39"/>
        <v>0</v>
      </c>
      <c r="L20" s="6"/>
      <c r="M20" s="21">
        <f t="shared" si="1"/>
        <v>0</v>
      </c>
      <c r="N20" s="6"/>
      <c r="O20" s="6">
        <f t="shared" si="2"/>
        <v>0</v>
      </c>
      <c r="P20" s="6"/>
      <c r="Q20" s="6">
        <f t="shared" si="3"/>
        <v>0</v>
      </c>
      <c r="R20" s="6"/>
      <c r="S20" s="6">
        <f t="shared" si="4"/>
        <v>0</v>
      </c>
      <c r="T20" s="6"/>
      <c r="U20" s="6">
        <f t="shared" si="5"/>
        <v>0</v>
      </c>
      <c r="V20" s="6"/>
      <c r="W20" s="6">
        <f t="shared" si="6"/>
        <v>0</v>
      </c>
      <c r="X20" s="6"/>
      <c r="Y20" s="6">
        <f t="shared" si="7"/>
        <v>0</v>
      </c>
      <c r="Z20" s="9"/>
      <c r="AA20" s="9">
        <f t="shared" si="8"/>
        <v>0</v>
      </c>
      <c r="AB20" s="6"/>
      <c r="AC20" s="6">
        <f t="shared" si="9"/>
        <v>0</v>
      </c>
      <c r="AD20" s="6"/>
      <c r="AE20" s="6">
        <f t="shared" si="10"/>
        <v>0</v>
      </c>
      <c r="AF20" s="6"/>
      <c r="AG20" s="6">
        <f t="shared" si="11"/>
        <v>0</v>
      </c>
      <c r="AH20" s="6"/>
      <c r="AI20" s="6">
        <f t="shared" si="12"/>
        <v>0</v>
      </c>
      <c r="AJ20" s="6"/>
      <c r="AK20" s="6">
        <f t="shared" si="13"/>
        <v>0</v>
      </c>
      <c r="AL20" s="6"/>
      <c r="AM20" s="6">
        <f t="shared" si="14"/>
        <v>0</v>
      </c>
      <c r="AN20" s="6"/>
      <c r="AO20" s="6">
        <f t="shared" si="15"/>
        <v>0</v>
      </c>
      <c r="AP20" s="6"/>
      <c r="AQ20" s="21">
        <f t="shared" si="16"/>
        <v>0</v>
      </c>
      <c r="AR20" s="6"/>
      <c r="AS20" s="6">
        <f t="shared" si="17"/>
        <v>0</v>
      </c>
      <c r="AT20" s="6"/>
      <c r="AU20" s="6">
        <f t="shared" si="18"/>
        <v>0</v>
      </c>
      <c r="AV20" s="6"/>
      <c r="AW20" s="6">
        <f t="shared" si="19"/>
        <v>0</v>
      </c>
      <c r="AX20" s="9"/>
      <c r="AY20" s="9">
        <f t="shared" si="20"/>
        <v>0</v>
      </c>
      <c r="AZ20" s="9"/>
      <c r="BA20" s="9">
        <f t="shared" si="21"/>
        <v>0</v>
      </c>
      <c r="BB20" s="9"/>
      <c r="BC20" s="9">
        <f t="shared" si="22"/>
        <v>0</v>
      </c>
      <c r="BD20" s="9"/>
      <c r="BE20" s="10">
        <f t="shared" si="23"/>
        <v>0</v>
      </c>
      <c r="BF20" s="9"/>
      <c r="BG20" s="9">
        <f t="shared" si="24"/>
        <v>0</v>
      </c>
      <c r="BH20" s="9"/>
      <c r="BI20" s="9">
        <f t="shared" si="25"/>
        <v>0</v>
      </c>
      <c r="BJ20" s="6"/>
      <c r="BK20" s="6">
        <f t="shared" si="26"/>
        <v>0</v>
      </c>
      <c r="BL20" s="6"/>
      <c r="BM20" s="6">
        <f t="shared" si="27"/>
        <v>0</v>
      </c>
      <c r="BN20" s="6"/>
      <c r="BO20" s="6">
        <f t="shared" si="28"/>
        <v>0</v>
      </c>
      <c r="BP20" s="6"/>
      <c r="BQ20" s="6">
        <f t="shared" si="29"/>
        <v>0</v>
      </c>
      <c r="BR20" s="6"/>
      <c r="BS20" s="6">
        <f t="shared" si="30"/>
        <v>0</v>
      </c>
      <c r="BT20" s="6"/>
      <c r="BU20" s="6">
        <f t="shared" si="31"/>
        <v>0</v>
      </c>
      <c r="BV20" s="6"/>
      <c r="BW20" s="6">
        <f t="shared" si="32"/>
        <v>0</v>
      </c>
      <c r="BX20" s="6"/>
      <c r="BY20" s="6">
        <f t="shared" si="33"/>
        <v>0</v>
      </c>
      <c r="BZ20" s="6"/>
      <c r="CA20" s="6">
        <f t="shared" si="34"/>
        <v>0</v>
      </c>
      <c r="CB20" s="6"/>
      <c r="CC20" s="6">
        <f t="shared" si="35"/>
        <v>0</v>
      </c>
      <c r="CD20" s="6"/>
      <c r="CE20" s="6">
        <f t="shared" si="0"/>
        <v>0</v>
      </c>
      <c r="CF20" s="6">
        <f t="shared" si="36"/>
        <v>0</v>
      </c>
      <c r="CG20" s="6">
        <f t="shared" si="37"/>
        <v>0</v>
      </c>
    </row>
    <row r="21" spans="1:85" ht="12.75">
      <c r="A21" s="6">
        <v>12</v>
      </c>
      <c r="B21" s="672" t="s">
        <v>77</v>
      </c>
      <c r="C21" s="673"/>
      <c r="D21" s="673"/>
      <c r="E21" s="674"/>
      <c r="F21" s="131" t="s">
        <v>68</v>
      </c>
      <c r="G21" s="131">
        <v>1815</v>
      </c>
      <c r="H21" s="6"/>
      <c r="I21" s="6">
        <f t="shared" si="38"/>
        <v>0</v>
      </c>
      <c r="J21" s="6"/>
      <c r="K21" s="6">
        <f t="shared" si="39"/>
        <v>0</v>
      </c>
      <c r="L21" s="6"/>
      <c r="M21" s="21">
        <f t="shared" si="1"/>
        <v>0</v>
      </c>
      <c r="N21" s="6"/>
      <c r="O21" s="6">
        <f t="shared" si="2"/>
        <v>0</v>
      </c>
      <c r="P21" s="6"/>
      <c r="Q21" s="6">
        <f t="shared" si="3"/>
        <v>0</v>
      </c>
      <c r="R21" s="6"/>
      <c r="S21" s="6">
        <f t="shared" si="4"/>
        <v>0</v>
      </c>
      <c r="T21" s="6"/>
      <c r="U21" s="6">
        <f t="shared" si="5"/>
        <v>0</v>
      </c>
      <c r="V21" s="6"/>
      <c r="W21" s="6">
        <f t="shared" si="6"/>
        <v>0</v>
      </c>
      <c r="X21" s="6"/>
      <c r="Y21" s="6">
        <f t="shared" si="7"/>
        <v>0</v>
      </c>
      <c r="Z21" s="9"/>
      <c r="AA21" s="9">
        <f t="shared" si="8"/>
        <v>0</v>
      </c>
      <c r="AB21" s="6"/>
      <c r="AC21" s="6">
        <f t="shared" si="9"/>
        <v>0</v>
      </c>
      <c r="AD21" s="6"/>
      <c r="AE21" s="6">
        <f t="shared" si="10"/>
        <v>0</v>
      </c>
      <c r="AF21" s="6">
        <v>4.5</v>
      </c>
      <c r="AG21" s="22">
        <f t="shared" si="11"/>
        <v>8167.5</v>
      </c>
      <c r="AH21" s="6"/>
      <c r="AI21" s="6">
        <f t="shared" si="12"/>
        <v>0</v>
      </c>
      <c r="AJ21" s="6"/>
      <c r="AK21" s="6">
        <f t="shared" si="13"/>
        <v>0</v>
      </c>
      <c r="AL21" s="6"/>
      <c r="AM21" s="6">
        <f t="shared" si="14"/>
        <v>0</v>
      </c>
      <c r="AN21" s="6"/>
      <c r="AO21" s="6">
        <f t="shared" si="15"/>
        <v>0</v>
      </c>
      <c r="AP21" s="6"/>
      <c r="AQ21" s="21">
        <f t="shared" si="16"/>
        <v>0</v>
      </c>
      <c r="AR21" s="6"/>
      <c r="AS21" s="6">
        <f t="shared" si="17"/>
        <v>0</v>
      </c>
      <c r="AT21" s="6"/>
      <c r="AU21" s="6">
        <f t="shared" si="18"/>
        <v>0</v>
      </c>
      <c r="AV21" s="6"/>
      <c r="AW21" s="6">
        <f t="shared" si="19"/>
        <v>0</v>
      </c>
      <c r="AX21" s="9"/>
      <c r="AY21" s="9">
        <f t="shared" si="20"/>
        <v>0</v>
      </c>
      <c r="AZ21" s="9"/>
      <c r="BA21" s="9">
        <f t="shared" si="21"/>
        <v>0</v>
      </c>
      <c r="BB21" s="9"/>
      <c r="BC21" s="9">
        <f t="shared" si="22"/>
        <v>0</v>
      </c>
      <c r="BD21" s="9"/>
      <c r="BE21" s="10">
        <f t="shared" si="23"/>
        <v>0</v>
      </c>
      <c r="BF21" s="9"/>
      <c r="BG21" s="9">
        <f t="shared" si="24"/>
        <v>0</v>
      </c>
      <c r="BH21" s="9"/>
      <c r="BI21" s="9">
        <f t="shared" si="25"/>
        <v>0</v>
      </c>
      <c r="BJ21" s="6"/>
      <c r="BK21" s="6">
        <f t="shared" si="26"/>
        <v>0</v>
      </c>
      <c r="BL21" s="6"/>
      <c r="BM21" s="6">
        <f t="shared" si="27"/>
        <v>0</v>
      </c>
      <c r="BN21" s="6"/>
      <c r="BO21" s="6">
        <f t="shared" si="28"/>
        <v>0</v>
      </c>
      <c r="BP21" s="6"/>
      <c r="BQ21" s="6">
        <f t="shared" si="29"/>
        <v>0</v>
      </c>
      <c r="BR21" s="6"/>
      <c r="BS21" s="6">
        <f t="shared" si="30"/>
        <v>0</v>
      </c>
      <c r="BT21" s="6"/>
      <c r="BU21" s="6">
        <f t="shared" si="31"/>
        <v>0</v>
      </c>
      <c r="BV21" s="6"/>
      <c r="BW21" s="6">
        <f t="shared" si="32"/>
        <v>0</v>
      </c>
      <c r="BX21" s="6"/>
      <c r="BY21" s="6">
        <f t="shared" si="33"/>
        <v>0</v>
      </c>
      <c r="BZ21" s="6"/>
      <c r="CA21" s="6">
        <f t="shared" si="34"/>
        <v>0</v>
      </c>
      <c r="CB21" s="6"/>
      <c r="CC21" s="6">
        <f t="shared" si="35"/>
        <v>0</v>
      </c>
      <c r="CD21" s="6"/>
      <c r="CE21" s="6">
        <f t="shared" si="0"/>
        <v>0</v>
      </c>
      <c r="CF21" s="6">
        <f t="shared" si="36"/>
        <v>4.5</v>
      </c>
      <c r="CG21" s="22">
        <f t="shared" si="37"/>
        <v>8167.5</v>
      </c>
    </row>
    <row r="22" spans="1:85" ht="12.75">
      <c r="A22" s="6">
        <v>13</v>
      </c>
      <c r="B22" s="672" t="s">
        <v>78</v>
      </c>
      <c r="C22" s="673"/>
      <c r="D22" s="673"/>
      <c r="E22" s="674"/>
      <c r="F22" s="131" t="s">
        <v>68</v>
      </c>
      <c r="G22" s="131">
        <v>451</v>
      </c>
      <c r="H22" s="6"/>
      <c r="I22" s="6">
        <f t="shared" si="38"/>
        <v>0</v>
      </c>
      <c r="J22" s="6"/>
      <c r="K22" s="6">
        <f t="shared" si="39"/>
        <v>0</v>
      </c>
      <c r="L22" s="6"/>
      <c r="M22" s="21">
        <f t="shared" si="1"/>
        <v>0</v>
      </c>
      <c r="N22" s="6"/>
      <c r="O22" s="6">
        <f t="shared" si="2"/>
        <v>0</v>
      </c>
      <c r="P22" s="6">
        <v>98</v>
      </c>
      <c r="Q22" s="6">
        <f t="shared" si="3"/>
        <v>44198</v>
      </c>
      <c r="R22" s="6"/>
      <c r="S22" s="6">
        <f t="shared" si="4"/>
        <v>0</v>
      </c>
      <c r="T22" s="6"/>
      <c r="U22" s="6">
        <f t="shared" si="5"/>
        <v>0</v>
      </c>
      <c r="V22" s="6"/>
      <c r="W22" s="6">
        <f t="shared" si="6"/>
        <v>0</v>
      </c>
      <c r="X22" s="6"/>
      <c r="Y22" s="6">
        <f t="shared" si="7"/>
        <v>0</v>
      </c>
      <c r="Z22" s="9"/>
      <c r="AA22" s="9">
        <f t="shared" si="8"/>
        <v>0</v>
      </c>
      <c r="AB22" s="6"/>
      <c r="AC22" s="6">
        <f t="shared" si="9"/>
        <v>0</v>
      </c>
      <c r="AD22" s="6"/>
      <c r="AE22" s="6">
        <f t="shared" si="10"/>
        <v>0</v>
      </c>
      <c r="AF22" s="6">
        <v>137.5</v>
      </c>
      <c r="AG22" s="22">
        <f t="shared" si="11"/>
        <v>62012.5</v>
      </c>
      <c r="AH22" s="6">
        <v>121.3</v>
      </c>
      <c r="AI22" s="22">
        <f t="shared" si="12"/>
        <v>54706.299999999996</v>
      </c>
      <c r="AJ22" s="6"/>
      <c r="AK22" s="6">
        <f t="shared" si="13"/>
        <v>0</v>
      </c>
      <c r="AL22" s="6"/>
      <c r="AM22" s="6">
        <f t="shared" si="14"/>
        <v>0</v>
      </c>
      <c r="AN22" s="6"/>
      <c r="AO22" s="6">
        <f t="shared" si="15"/>
        <v>0</v>
      </c>
      <c r="AP22" s="6"/>
      <c r="AQ22" s="21">
        <f t="shared" si="16"/>
        <v>0</v>
      </c>
      <c r="AR22" s="6">
        <v>107.2</v>
      </c>
      <c r="AS22" s="22">
        <f t="shared" si="17"/>
        <v>48347.200000000004</v>
      </c>
      <c r="AT22" s="6"/>
      <c r="AU22" s="6">
        <f t="shared" si="18"/>
        <v>0</v>
      </c>
      <c r="AV22" s="6"/>
      <c r="AW22" s="6">
        <f t="shared" si="19"/>
        <v>0</v>
      </c>
      <c r="AX22" s="9"/>
      <c r="AY22" s="9">
        <f t="shared" si="20"/>
        <v>0</v>
      </c>
      <c r="AZ22" s="9"/>
      <c r="BA22" s="9">
        <f t="shared" si="21"/>
        <v>0</v>
      </c>
      <c r="BB22" s="9"/>
      <c r="BC22" s="9">
        <f t="shared" si="22"/>
        <v>0</v>
      </c>
      <c r="BD22" s="9">
        <v>50.2</v>
      </c>
      <c r="BE22" s="135">
        <f t="shared" si="23"/>
        <v>22640.2</v>
      </c>
      <c r="BF22" s="9"/>
      <c r="BG22" s="9">
        <f t="shared" si="24"/>
        <v>0</v>
      </c>
      <c r="BH22" s="9"/>
      <c r="BI22" s="9">
        <f t="shared" si="25"/>
        <v>0</v>
      </c>
      <c r="BJ22" s="6"/>
      <c r="BK22" s="6">
        <f t="shared" si="26"/>
        <v>0</v>
      </c>
      <c r="BL22" s="6"/>
      <c r="BM22" s="6">
        <f t="shared" si="27"/>
        <v>0</v>
      </c>
      <c r="BN22" s="6"/>
      <c r="BO22" s="6">
        <f t="shared" si="28"/>
        <v>0</v>
      </c>
      <c r="BP22" s="6"/>
      <c r="BQ22" s="6">
        <f t="shared" si="29"/>
        <v>0</v>
      </c>
      <c r="BR22" s="6"/>
      <c r="BS22" s="6">
        <f t="shared" si="30"/>
        <v>0</v>
      </c>
      <c r="BT22" s="6"/>
      <c r="BU22" s="6">
        <f t="shared" si="31"/>
        <v>0</v>
      </c>
      <c r="BV22" s="6"/>
      <c r="BW22" s="6">
        <f t="shared" si="32"/>
        <v>0</v>
      </c>
      <c r="BX22" s="6"/>
      <c r="BY22" s="6">
        <f t="shared" si="33"/>
        <v>0</v>
      </c>
      <c r="BZ22" s="6"/>
      <c r="CA22" s="6">
        <f t="shared" si="34"/>
        <v>0</v>
      </c>
      <c r="CB22" s="6"/>
      <c r="CC22" s="6">
        <f t="shared" si="35"/>
        <v>0</v>
      </c>
      <c r="CD22" s="6"/>
      <c r="CE22" s="6">
        <f t="shared" si="0"/>
        <v>0</v>
      </c>
      <c r="CF22" s="6">
        <f t="shared" si="36"/>
        <v>514.2</v>
      </c>
      <c r="CG22" s="6">
        <f t="shared" si="37"/>
        <v>231904.2</v>
      </c>
    </row>
    <row r="23" spans="1:85" ht="12.75">
      <c r="A23" s="6">
        <v>14</v>
      </c>
      <c r="B23" s="672" t="s">
        <v>79</v>
      </c>
      <c r="C23" s="673"/>
      <c r="D23" s="673"/>
      <c r="E23" s="674"/>
      <c r="F23" s="131" t="s">
        <v>68</v>
      </c>
      <c r="G23" s="131">
        <v>40</v>
      </c>
      <c r="H23" s="6"/>
      <c r="I23" s="6">
        <f t="shared" si="38"/>
        <v>0</v>
      </c>
      <c r="J23" s="6"/>
      <c r="K23" s="6">
        <f t="shared" si="39"/>
        <v>0</v>
      </c>
      <c r="L23" s="6"/>
      <c r="M23" s="21">
        <f t="shared" si="1"/>
        <v>0</v>
      </c>
      <c r="N23" s="6"/>
      <c r="O23" s="6">
        <f t="shared" si="2"/>
        <v>0</v>
      </c>
      <c r="P23" s="6"/>
      <c r="Q23" s="6">
        <f t="shared" si="3"/>
        <v>0</v>
      </c>
      <c r="R23" s="6"/>
      <c r="S23" s="6">
        <f t="shared" si="4"/>
        <v>0</v>
      </c>
      <c r="T23" s="6"/>
      <c r="U23" s="6">
        <f t="shared" si="5"/>
        <v>0</v>
      </c>
      <c r="V23" s="6"/>
      <c r="W23" s="6">
        <f t="shared" si="6"/>
        <v>0</v>
      </c>
      <c r="X23" s="6"/>
      <c r="Y23" s="6">
        <f t="shared" si="7"/>
        <v>0</v>
      </c>
      <c r="Z23" s="9"/>
      <c r="AA23" s="9">
        <f t="shared" si="8"/>
        <v>0</v>
      </c>
      <c r="AB23" s="6"/>
      <c r="AC23" s="6">
        <f t="shared" si="9"/>
        <v>0</v>
      </c>
      <c r="AD23" s="6"/>
      <c r="AE23" s="6">
        <f t="shared" si="10"/>
        <v>0</v>
      </c>
      <c r="AF23" s="6">
        <v>137.5</v>
      </c>
      <c r="AG23" s="6">
        <f t="shared" si="11"/>
        <v>5500</v>
      </c>
      <c r="AH23" s="6">
        <v>121.3</v>
      </c>
      <c r="AI23" s="6">
        <f t="shared" si="12"/>
        <v>4852</v>
      </c>
      <c r="AJ23" s="6"/>
      <c r="AK23" s="6">
        <f t="shared" si="13"/>
        <v>0</v>
      </c>
      <c r="AL23" s="6"/>
      <c r="AM23" s="6">
        <f t="shared" si="14"/>
        <v>0</v>
      </c>
      <c r="AN23" s="6"/>
      <c r="AO23" s="6">
        <f t="shared" si="15"/>
        <v>0</v>
      </c>
      <c r="AP23" s="6"/>
      <c r="AQ23" s="21">
        <f t="shared" si="16"/>
        <v>0</v>
      </c>
      <c r="AR23" s="6">
        <v>367.2</v>
      </c>
      <c r="AS23" s="6">
        <f t="shared" si="17"/>
        <v>14688</v>
      </c>
      <c r="AT23" s="6"/>
      <c r="AU23" s="6">
        <f t="shared" si="18"/>
        <v>0</v>
      </c>
      <c r="AV23" s="6"/>
      <c r="AW23" s="6">
        <f t="shared" si="19"/>
        <v>0</v>
      </c>
      <c r="AX23" s="9"/>
      <c r="AY23" s="9">
        <f t="shared" si="20"/>
        <v>0</v>
      </c>
      <c r="AZ23" s="9"/>
      <c r="BA23" s="9">
        <f t="shared" si="21"/>
        <v>0</v>
      </c>
      <c r="BB23" s="9"/>
      <c r="BC23" s="9">
        <f t="shared" si="22"/>
        <v>0</v>
      </c>
      <c r="BD23" s="9"/>
      <c r="BE23" s="135">
        <f t="shared" si="23"/>
        <v>0</v>
      </c>
      <c r="BF23" s="9"/>
      <c r="BG23" s="9">
        <f t="shared" si="24"/>
        <v>0</v>
      </c>
      <c r="BH23" s="9"/>
      <c r="BI23" s="9">
        <f t="shared" si="25"/>
        <v>0</v>
      </c>
      <c r="BJ23" s="6"/>
      <c r="BK23" s="6">
        <f t="shared" si="26"/>
        <v>0</v>
      </c>
      <c r="BL23" s="6"/>
      <c r="BM23" s="6">
        <f t="shared" si="27"/>
        <v>0</v>
      </c>
      <c r="BN23" s="6"/>
      <c r="BO23" s="6">
        <f t="shared" si="28"/>
        <v>0</v>
      </c>
      <c r="BP23" s="6"/>
      <c r="BQ23" s="6">
        <f t="shared" si="29"/>
        <v>0</v>
      </c>
      <c r="BR23" s="6"/>
      <c r="BS23" s="6">
        <f t="shared" si="30"/>
        <v>0</v>
      </c>
      <c r="BT23" s="6"/>
      <c r="BU23" s="6">
        <f t="shared" si="31"/>
        <v>0</v>
      </c>
      <c r="BV23" s="6"/>
      <c r="BW23" s="6">
        <f t="shared" si="32"/>
        <v>0</v>
      </c>
      <c r="BX23" s="6"/>
      <c r="BY23" s="6">
        <f t="shared" si="33"/>
        <v>0</v>
      </c>
      <c r="BZ23" s="6"/>
      <c r="CA23" s="6">
        <f t="shared" si="34"/>
        <v>0</v>
      </c>
      <c r="CB23" s="6"/>
      <c r="CC23" s="6">
        <f t="shared" si="35"/>
        <v>0</v>
      </c>
      <c r="CD23" s="6"/>
      <c r="CE23" s="6">
        <f t="shared" si="0"/>
        <v>0</v>
      </c>
      <c r="CF23" s="6">
        <f t="shared" si="36"/>
        <v>626</v>
      </c>
      <c r="CG23" s="6">
        <f t="shared" si="37"/>
        <v>25040</v>
      </c>
    </row>
    <row r="24" spans="1:85" ht="12.75">
      <c r="A24" s="6">
        <v>15</v>
      </c>
      <c r="B24" s="672" t="s">
        <v>125</v>
      </c>
      <c r="C24" s="673"/>
      <c r="D24" s="673"/>
      <c r="E24" s="674"/>
      <c r="F24" s="131" t="s">
        <v>68</v>
      </c>
      <c r="G24" s="131">
        <v>209</v>
      </c>
      <c r="H24" s="6"/>
      <c r="I24" s="6">
        <f t="shared" si="38"/>
        <v>0</v>
      </c>
      <c r="J24" s="6"/>
      <c r="K24" s="6">
        <f t="shared" si="39"/>
        <v>0</v>
      </c>
      <c r="L24" s="6"/>
      <c r="M24" s="21">
        <f t="shared" si="1"/>
        <v>0</v>
      </c>
      <c r="N24" s="6"/>
      <c r="O24" s="6">
        <f t="shared" si="2"/>
        <v>0</v>
      </c>
      <c r="P24" s="6"/>
      <c r="Q24" s="6">
        <f t="shared" si="3"/>
        <v>0</v>
      </c>
      <c r="R24" s="6"/>
      <c r="S24" s="6">
        <f t="shared" si="4"/>
        <v>0</v>
      </c>
      <c r="T24" s="6"/>
      <c r="U24" s="6">
        <f t="shared" si="5"/>
        <v>0</v>
      </c>
      <c r="V24" s="6"/>
      <c r="W24" s="6">
        <f t="shared" si="6"/>
        <v>0</v>
      </c>
      <c r="X24" s="6"/>
      <c r="Y24" s="6">
        <f t="shared" si="7"/>
        <v>0</v>
      </c>
      <c r="Z24" s="9"/>
      <c r="AA24" s="9">
        <f t="shared" si="8"/>
        <v>0</v>
      </c>
      <c r="AB24" s="6"/>
      <c r="AC24" s="6">
        <f t="shared" si="9"/>
        <v>0</v>
      </c>
      <c r="AD24" s="6"/>
      <c r="AE24" s="6">
        <f t="shared" si="10"/>
        <v>0</v>
      </c>
      <c r="AF24" s="6"/>
      <c r="AG24" s="6">
        <f t="shared" si="11"/>
        <v>0</v>
      </c>
      <c r="AH24" s="6"/>
      <c r="AI24" s="6">
        <f t="shared" si="12"/>
        <v>0</v>
      </c>
      <c r="AJ24" s="6"/>
      <c r="AK24" s="6">
        <f t="shared" si="13"/>
        <v>0</v>
      </c>
      <c r="AL24" s="6"/>
      <c r="AM24" s="6">
        <f t="shared" si="14"/>
        <v>0</v>
      </c>
      <c r="AN24" s="6"/>
      <c r="AO24" s="6">
        <f t="shared" si="15"/>
        <v>0</v>
      </c>
      <c r="AP24" s="6"/>
      <c r="AQ24" s="21">
        <f t="shared" si="16"/>
        <v>0</v>
      </c>
      <c r="AR24" s="6"/>
      <c r="AS24" s="6">
        <f t="shared" si="17"/>
        <v>0</v>
      </c>
      <c r="AT24" s="6"/>
      <c r="AU24" s="6">
        <f t="shared" si="18"/>
        <v>0</v>
      </c>
      <c r="AV24" s="6"/>
      <c r="AW24" s="6">
        <f t="shared" si="19"/>
        <v>0</v>
      </c>
      <c r="AX24" s="9"/>
      <c r="AY24" s="9">
        <f t="shared" si="20"/>
        <v>0</v>
      </c>
      <c r="AZ24" s="9"/>
      <c r="BA24" s="9">
        <f t="shared" si="21"/>
        <v>0</v>
      </c>
      <c r="BB24" s="9"/>
      <c r="BC24" s="9">
        <f t="shared" si="22"/>
        <v>0</v>
      </c>
      <c r="BD24" s="9">
        <v>263.8</v>
      </c>
      <c r="BE24" s="135">
        <f t="shared" si="23"/>
        <v>55134.200000000004</v>
      </c>
      <c r="BF24" s="9"/>
      <c r="BG24" s="9">
        <f t="shared" si="24"/>
        <v>0</v>
      </c>
      <c r="BH24" s="9"/>
      <c r="BI24" s="9">
        <f t="shared" si="25"/>
        <v>0</v>
      </c>
      <c r="BJ24" s="6"/>
      <c r="BK24" s="6">
        <f t="shared" si="26"/>
        <v>0</v>
      </c>
      <c r="BL24" s="6"/>
      <c r="BM24" s="6">
        <f t="shared" si="27"/>
        <v>0</v>
      </c>
      <c r="BN24" s="6"/>
      <c r="BO24" s="6">
        <f t="shared" si="28"/>
        <v>0</v>
      </c>
      <c r="BP24" s="6"/>
      <c r="BQ24" s="6">
        <f t="shared" si="29"/>
        <v>0</v>
      </c>
      <c r="BR24" s="6"/>
      <c r="BS24" s="6">
        <f t="shared" si="30"/>
        <v>0</v>
      </c>
      <c r="BT24" s="6"/>
      <c r="BU24" s="6">
        <f t="shared" si="31"/>
        <v>0</v>
      </c>
      <c r="BV24" s="6"/>
      <c r="BW24" s="6">
        <f t="shared" si="32"/>
        <v>0</v>
      </c>
      <c r="BX24" s="6"/>
      <c r="BY24" s="6">
        <f t="shared" si="33"/>
        <v>0</v>
      </c>
      <c r="BZ24" s="6"/>
      <c r="CA24" s="6">
        <f t="shared" si="34"/>
        <v>0</v>
      </c>
      <c r="CB24" s="6"/>
      <c r="CC24" s="6">
        <f t="shared" si="35"/>
        <v>0</v>
      </c>
      <c r="CD24" s="6"/>
      <c r="CE24" s="6">
        <f t="shared" si="0"/>
        <v>0</v>
      </c>
      <c r="CF24" s="6">
        <f t="shared" si="36"/>
        <v>263.8</v>
      </c>
      <c r="CG24" s="22">
        <f t="shared" si="37"/>
        <v>55134.200000000004</v>
      </c>
    </row>
    <row r="25" spans="1:85" ht="12.75" customHeight="1">
      <c r="A25" s="6">
        <v>16</v>
      </c>
      <c r="B25" s="681" t="s">
        <v>80</v>
      </c>
      <c r="C25" s="684"/>
      <c r="D25" s="684"/>
      <c r="E25" s="685"/>
      <c r="F25" s="131" t="s">
        <v>68</v>
      </c>
      <c r="G25" s="131">
        <v>3500</v>
      </c>
      <c r="H25" s="6"/>
      <c r="I25" s="6">
        <f t="shared" si="38"/>
        <v>0</v>
      </c>
      <c r="J25" s="6"/>
      <c r="K25" s="6">
        <f t="shared" si="39"/>
        <v>0</v>
      </c>
      <c r="L25" s="6"/>
      <c r="M25" s="21">
        <f t="shared" si="1"/>
        <v>0</v>
      </c>
      <c r="N25" s="6"/>
      <c r="O25" s="6">
        <f t="shared" si="2"/>
        <v>0</v>
      </c>
      <c r="P25" s="6"/>
      <c r="Q25" s="6">
        <f t="shared" si="3"/>
        <v>0</v>
      </c>
      <c r="R25" s="6"/>
      <c r="S25" s="6">
        <f t="shared" si="4"/>
        <v>0</v>
      </c>
      <c r="T25" s="6"/>
      <c r="U25" s="6">
        <f t="shared" si="5"/>
        <v>0</v>
      </c>
      <c r="V25" s="6"/>
      <c r="W25" s="6">
        <f t="shared" si="6"/>
        <v>0</v>
      </c>
      <c r="X25" s="6"/>
      <c r="Y25" s="6">
        <f t="shared" si="7"/>
        <v>0</v>
      </c>
      <c r="Z25" s="9"/>
      <c r="AA25" s="9">
        <f t="shared" si="8"/>
        <v>0</v>
      </c>
      <c r="AB25" s="6"/>
      <c r="AC25" s="6">
        <f t="shared" si="9"/>
        <v>0</v>
      </c>
      <c r="AD25" s="6"/>
      <c r="AE25" s="6">
        <f t="shared" si="10"/>
        <v>0</v>
      </c>
      <c r="AF25" s="6"/>
      <c r="AG25" s="6">
        <f t="shared" si="11"/>
        <v>0</v>
      </c>
      <c r="AH25" s="6"/>
      <c r="AI25" s="6">
        <f t="shared" si="12"/>
        <v>0</v>
      </c>
      <c r="AJ25" s="6"/>
      <c r="AK25" s="6">
        <f t="shared" si="13"/>
        <v>0</v>
      </c>
      <c r="AL25" s="6"/>
      <c r="AM25" s="6">
        <f t="shared" si="14"/>
        <v>0</v>
      </c>
      <c r="AN25" s="6"/>
      <c r="AO25" s="6">
        <f t="shared" si="15"/>
        <v>0</v>
      </c>
      <c r="AP25" s="6"/>
      <c r="AQ25" s="21">
        <f t="shared" si="16"/>
        <v>0</v>
      </c>
      <c r="AR25" s="6"/>
      <c r="AS25" s="6">
        <f t="shared" si="17"/>
        <v>0</v>
      </c>
      <c r="AT25" s="6"/>
      <c r="AU25" s="6">
        <f t="shared" si="18"/>
        <v>0</v>
      </c>
      <c r="AV25" s="6"/>
      <c r="AW25" s="6">
        <f t="shared" si="19"/>
        <v>0</v>
      </c>
      <c r="AX25" s="9"/>
      <c r="AY25" s="9">
        <f t="shared" si="20"/>
        <v>0</v>
      </c>
      <c r="AZ25" s="9"/>
      <c r="BA25" s="9">
        <f t="shared" si="21"/>
        <v>0</v>
      </c>
      <c r="BB25" s="9"/>
      <c r="BC25" s="9">
        <f t="shared" si="22"/>
        <v>0</v>
      </c>
      <c r="BD25" s="9"/>
      <c r="BE25" s="135">
        <f t="shared" si="23"/>
        <v>0</v>
      </c>
      <c r="BF25" s="9"/>
      <c r="BG25" s="9">
        <f t="shared" si="24"/>
        <v>0</v>
      </c>
      <c r="BH25" s="9">
        <f>4.3*0</f>
        <v>0</v>
      </c>
      <c r="BI25" s="9">
        <f t="shared" si="25"/>
        <v>0</v>
      </c>
      <c r="BJ25" s="6"/>
      <c r="BK25" s="6">
        <f t="shared" si="26"/>
        <v>0</v>
      </c>
      <c r="BL25" s="6"/>
      <c r="BM25" s="6">
        <f t="shared" si="27"/>
        <v>0</v>
      </c>
      <c r="BN25" s="6"/>
      <c r="BO25" s="6">
        <f t="shared" si="28"/>
        <v>0</v>
      </c>
      <c r="BP25" s="6"/>
      <c r="BQ25" s="6">
        <f t="shared" si="29"/>
        <v>0</v>
      </c>
      <c r="BR25" s="6"/>
      <c r="BS25" s="6">
        <f t="shared" si="30"/>
        <v>0</v>
      </c>
      <c r="BT25" s="6"/>
      <c r="BU25" s="6">
        <f t="shared" si="31"/>
        <v>0</v>
      </c>
      <c r="BV25" s="6"/>
      <c r="BW25" s="6">
        <f t="shared" si="32"/>
        <v>0</v>
      </c>
      <c r="BX25" s="6"/>
      <c r="BY25" s="6">
        <f t="shared" si="33"/>
        <v>0</v>
      </c>
      <c r="BZ25" s="6"/>
      <c r="CA25" s="6">
        <f t="shared" si="34"/>
        <v>0</v>
      </c>
      <c r="CB25" s="6"/>
      <c r="CC25" s="6">
        <f t="shared" si="35"/>
        <v>0</v>
      </c>
      <c r="CD25" s="6"/>
      <c r="CE25" s="6">
        <f t="shared" si="0"/>
        <v>0</v>
      </c>
      <c r="CF25" s="6">
        <f t="shared" si="36"/>
        <v>0</v>
      </c>
      <c r="CG25" s="6">
        <f t="shared" si="37"/>
        <v>0</v>
      </c>
    </row>
    <row r="26" spans="1:85" ht="12.75">
      <c r="A26" s="6">
        <v>17</v>
      </c>
      <c r="B26" s="672" t="s">
        <v>81</v>
      </c>
      <c r="C26" s="673"/>
      <c r="D26" s="673"/>
      <c r="E26" s="674"/>
      <c r="F26" s="131" t="s">
        <v>68</v>
      </c>
      <c r="G26" s="131">
        <v>1650</v>
      </c>
      <c r="H26" s="6"/>
      <c r="I26" s="6">
        <f t="shared" si="38"/>
        <v>0</v>
      </c>
      <c r="J26" s="6"/>
      <c r="K26" s="6">
        <f t="shared" si="39"/>
        <v>0</v>
      </c>
      <c r="L26" s="6"/>
      <c r="M26" s="21">
        <f t="shared" si="1"/>
        <v>0</v>
      </c>
      <c r="N26" s="6"/>
      <c r="O26" s="6">
        <f t="shared" si="2"/>
        <v>0</v>
      </c>
      <c r="P26" s="6"/>
      <c r="Q26" s="6">
        <f t="shared" si="3"/>
        <v>0</v>
      </c>
      <c r="R26" s="6"/>
      <c r="S26" s="6">
        <f t="shared" si="4"/>
        <v>0</v>
      </c>
      <c r="T26" s="6"/>
      <c r="U26" s="6">
        <f t="shared" si="5"/>
        <v>0</v>
      </c>
      <c r="V26" s="6"/>
      <c r="W26" s="6">
        <f t="shared" si="6"/>
        <v>0</v>
      </c>
      <c r="X26" s="6"/>
      <c r="Y26" s="6">
        <f t="shared" si="7"/>
        <v>0</v>
      </c>
      <c r="Z26" s="9"/>
      <c r="AA26" s="9">
        <f t="shared" si="8"/>
        <v>0</v>
      </c>
      <c r="AB26" s="6"/>
      <c r="AC26" s="6">
        <f t="shared" si="9"/>
        <v>0</v>
      </c>
      <c r="AD26" s="6"/>
      <c r="AE26" s="6">
        <f t="shared" si="10"/>
        <v>0</v>
      </c>
      <c r="AF26" s="6"/>
      <c r="AG26" s="6">
        <f t="shared" si="11"/>
        <v>0</v>
      </c>
      <c r="AH26" s="6"/>
      <c r="AI26" s="6">
        <f t="shared" si="12"/>
        <v>0</v>
      </c>
      <c r="AJ26" s="6"/>
      <c r="AK26" s="6">
        <f t="shared" si="13"/>
        <v>0</v>
      </c>
      <c r="AL26" s="6"/>
      <c r="AM26" s="6">
        <f t="shared" si="14"/>
        <v>0</v>
      </c>
      <c r="AN26" s="6"/>
      <c r="AO26" s="6">
        <f t="shared" si="15"/>
        <v>0</v>
      </c>
      <c r="AP26" s="6"/>
      <c r="AQ26" s="21">
        <f t="shared" si="16"/>
        <v>0</v>
      </c>
      <c r="AR26" s="6"/>
      <c r="AS26" s="6">
        <f t="shared" si="17"/>
        <v>0</v>
      </c>
      <c r="AT26" s="6"/>
      <c r="AU26" s="6">
        <f t="shared" si="18"/>
        <v>0</v>
      </c>
      <c r="AV26" s="6"/>
      <c r="AW26" s="6">
        <f t="shared" si="19"/>
        <v>0</v>
      </c>
      <c r="AX26" s="9"/>
      <c r="AY26" s="9">
        <f t="shared" si="20"/>
        <v>0</v>
      </c>
      <c r="AZ26" s="9"/>
      <c r="BA26" s="9">
        <f t="shared" si="21"/>
        <v>0</v>
      </c>
      <c r="BB26" s="9"/>
      <c r="BC26" s="9">
        <f t="shared" si="22"/>
        <v>0</v>
      </c>
      <c r="BD26" s="9"/>
      <c r="BE26" s="10">
        <f t="shared" si="23"/>
        <v>0</v>
      </c>
      <c r="BF26" s="9"/>
      <c r="BG26" s="9">
        <f t="shared" si="24"/>
        <v>0</v>
      </c>
      <c r="BH26" s="9"/>
      <c r="BI26" s="9">
        <f t="shared" si="25"/>
        <v>0</v>
      </c>
      <c r="BJ26" s="6"/>
      <c r="BK26" s="6">
        <f t="shared" si="26"/>
        <v>0</v>
      </c>
      <c r="BL26" s="6"/>
      <c r="BM26" s="6">
        <f t="shared" si="27"/>
        <v>0</v>
      </c>
      <c r="BN26" s="6"/>
      <c r="BO26" s="6">
        <f t="shared" si="28"/>
        <v>0</v>
      </c>
      <c r="BP26" s="6"/>
      <c r="BQ26" s="6">
        <f t="shared" si="29"/>
        <v>0</v>
      </c>
      <c r="BR26" s="6"/>
      <c r="BS26" s="6">
        <f t="shared" si="30"/>
        <v>0</v>
      </c>
      <c r="BT26" s="6"/>
      <c r="BU26" s="6">
        <f t="shared" si="31"/>
        <v>0</v>
      </c>
      <c r="BV26" s="6"/>
      <c r="BW26" s="6">
        <f t="shared" si="32"/>
        <v>0</v>
      </c>
      <c r="BX26" s="6"/>
      <c r="BY26" s="6">
        <f t="shared" si="33"/>
        <v>0</v>
      </c>
      <c r="BZ26" s="6"/>
      <c r="CA26" s="6">
        <f t="shared" si="34"/>
        <v>0</v>
      </c>
      <c r="CB26" s="6"/>
      <c r="CC26" s="6">
        <f t="shared" si="35"/>
        <v>0</v>
      </c>
      <c r="CD26" s="6"/>
      <c r="CE26" s="6">
        <f t="shared" si="0"/>
        <v>0</v>
      </c>
      <c r="CF26" s="6">
        <f t="shared" si="36"/>
        <v>0</v>
      </c>
      <c r="CG26" s="6">
        <f t="shared" si="37"/>
        <v>0</v>
      </c>
    </row>
    <row r="27" spans="1:85" ht="12.75">
      <c r="A27" s="6">
        <v>18</v>
      </c>
      <c r="B27" s="672" t="s">
        <v>82</v>
      </c>
      <c r="C27" s="673"/>
      <c r="D27" s="673"/>
      <c r="E27" s="674"/>
      <c r="F27" s="131" t="s">
        <v>68</v>
      </c>
      <c r="G27" s="131">
        <v>535</v>
      </c>
      <c r="H27" s="6"/>
      <c r="I27" s="6">
        <f t="shared" si="38"/>
        <v>0</v>
      </c>
      <c r="J27" s="6"/>
      <c r="K27" s="6">
        <f t="shared" si="39"/>
        <v>0</v>
      </c>
      <c r="L27" s="6"/>
      <c r="M27" s="21">
        <f t="shared" si="1"/>
        <v>0</v>
      </c>
      <c r="N27" s="6"/>
      <c r="O27" s="6">
        <f t="shared" si="2"/>
        <v>0</v>
      </c>
      <c r="P27" s="6"/>
      <c r="Q27" s="6">
        <f t="shared" si="3"/>
        <v>0</v>
      </c>
      <c r="R27" s="6"/>
      <c r="S27" s="6">
        <f t="shared" si="4"/>
        <v>0</v>
      </c>
      <c r="T27" s="6"/>
      <c r="U27" s="6">
        <f t="shared" si="5"/>
        <v>0</v>
      </c>
      <c r="V27" s="6"/>
      <c r="W27" s="6">
        <f t="shared" si="6"/>
        <v>0</v>
      </c>
      <c r="X27" s="6"/>
      <c r="Y27" s="6">
        <f t="shared" si="7"/>
        <v>0</v>
      </c>
      <c r="Z27" s="9"/>
      <c r="AA27" s="9">
        <f t="shared" si="8"/>
        <v>0</v>
      </c>
      <c r="AB27" s="6"/>
      <c r="AC27" s="6">
        <f t="shared" si="9"/>
        <v>0</v>
      </c>
      <c r="AD27" s="6"/>
      <c r="AE27" s="6">
        <f t="shared" si="10"/>
        <v>0</v>
      </c>
      <c r="AF27" s="6"/>
      <c r="AG27" s="6">
        <f t="shared" si="11"/>
        <v>0</v>
      </c>
      <c r="AH27" s="6"/>
      <c r="AI27" s="6">
        <f t="shared" si="12"/>
        <v>0</v>
      </c>
      <c r="AJ27" s="6"/>
      <c r="AK27" s="6">
        <f t="shared" si="13"/>
        <v>0</v>
      </c>
      <c r="AL27" s="6"/>
      <c r="AM27" s="6">
        <f t="shared" si="14"/>
        <v>0</v>
      </c>
      <c r="AN27" s="6"/>
      <c r="AO27" s="6">
        <f t="shared" si="15"/>
        <v>0</v>
      </c>
      <c r="AP27" s="6"/>
      <c r="AQ27" s="21">
        <f t="shared" si="16"/>
        <v>0</v>
      </c>
      <c r="AR27" s="6"/>
      <c r="AS27" s="6">
        <f t="shared" si="17"/>
        <v>0</v>
      </c>
      <c r="AT27" s="6"/>
      <c r="AU27" s="6">
        <f t="shared" si="18"/>
        <v>0</v>
      </c>
      <c r="AV27" s="6"/>
      <c r="AW27" s="6">
        <f t="shared" si="19"/>
        <v>0</v>
      </c>
      <c r="AX27" s="9"/>
      <c r="AY27" s="9">
        <f t="shared" si="20"/>
        <v>0</v>
      </c>
      <c r="AZ27" s="9"/>
      <c r="BA27" s="9">
        <f t="shared" si="21"/>
        <v>0</v>
      </c>
      <c r="BB27" s="9"/>
      <c r="BC27" s="9">
        <f t="shared" si="22"/>
        <v>0</v>
      </c>
      <c r="BD27" s="9"/>
      <c r="BE27" s="10">
        <f t="shared" si="23"/>
        <v>0</v>
      </c>
      <c r="BF27" s="9"/>
      <c r="BG27" s="9">
        <f t="shared" si="24"/>
        <v>0</v>
      </c>
      <c r="BH27" s="9"/>
      <c r="BI27" s="9">
        <f t="shared" si="25"/>
        <v>0</v>
      </c>
      <c r="BJ27" s="6"/>
      <c r="BK27" s="6">
        <f t="shared" si="26"/>
        <v>0</v>
      </c>
      <c r="BL27" s="6"/>
      <c r="BM27" s="6">
        <f t="shared" si="27"/>
        <v>0</v>
      </c>
      <c r="BN27" s="6"/>
      <c r="BO27" s="6">
        <f t="shared" si="28"/>
        <v>0</v>
      </c>
      <c r="BP27" s="6"/>
      <c r="BQ27" s="6">
        <f t="shared" si="29"/>
        <v>0</v>
      </c>
      <c r="BR27" s="6"/>
      <c r="BS27" s="6">
        <f t="shared" si="30"/>
        <v>0</v>
      </c>
      <c r="BT27" s="6"/>
      <c r="BU27" s="6">
        <f t="shared" si="31"/>
        <v>0</v>
      </c>
      <c r="BV27" s="6"/>
      <c r="BW27" s="6">
        <f t="shared" si="32"/>
        <v>0</v>
      </c>
      <c r="BX27" s="6"/>
      <c r="BY27" s="6">
        <f t="shared" si="33"/>
        <v>0</v>
      </c>
      <c r="BZ27" s="6"/>
      <c r="CA27" s="6">
        <f t="shared" si="34"/>
        <v>0</v>
      </c>
      <c r="CB27" s="6"/>
      <c r="CC27" s="6">
        <f t="shared" si="35"/>
        <v>0</v>
      </c>
      <c r="CD27" s="6"/>
      <c r="CE27" s="6">
        <f t="shared" si="0"/>
        <v>0</v>
      </c>
      <c r="CF27" s="6">
        <f t="shared" si="36"/>
        <v>0</v>
      </c>
      <c r="CG27" s="6">
        <f t="shared" si="37"/>
        <v>0</v>
      </c>
    </row>
    <row r="28" spans="1:85" ht="12.75">
      <c r="A28" s="6">
        <v>19</v>
      </c>
      <c r="B28" s="672" t="s">
        <v>83</v>
      </c>
      <c r="C28" s="673"/>
      <c r="D28" s="673"/>
      <c r="E28" s="674"/>
      <c r="F28" s="131" t="s">
        <v>17</v>
      </c>
      <c r="G28" s="131">
        <v>5300</v>
      </c>
      <c r="H28" s="6"/>
      <c r="I28" s="6">
        <f t="shared" si="38"/>
        <v>0</v>
      </c>
      <c r="J28" s="6"/>
      <c r="K28" s="6">
        <f t="shared" si="39"/>
        <v>0</v>
      </c>
      <c r="L28" s="6"/>
      <c r="M28" s="21">
        <f t="shared" si="1"/>
        <v>0</v>
      </c>
      <c r="N28" s="6"/>
      <c r="O28" s="6">
        <f t="shared" si="2"/>
        <v>0</v>
      </c>
      <c r="P28" s="6"/>
      <c r="Q28" s="6">
        <f t="shared" si="3"/>
        <v>0</v>
      </c>
      <c r="R28" s="6"/>
      <c r="S28" s="6">
        <f t="shared" si="4"/>
        <v>0</v>
      </c>
      <c r="T28" s="6"/>
      <c r="U28" s="6">
        <f t="shared" si="5"/>
        <v>0</v>
      </c>
      <c r="V28" s="6"/>
      <c r="W28" s="6">
        <f t="shared" si="6"/>
        <v>0</v>
      </c>
      <c r="X28" s="6"/>
      <c r="Y28" s="6">
        <f t="shared" si="7"/>
        <v>0</v>
      </c>
      <c r="Z28" s="9"/>
      <c r="AA28" s="9">
        <f t="shared" si="8"/>
        <v>0</v>
      </c>
      <c r="AB28" s="6"/>
      <c r="AC28" s="6">
        <f t="shared" si="9"/>
        <v>0</v>
      </c>
      <c r="AD28" s="6"/>
      <c r="AE28" s="6">
        <f t="shared" si="10"/>
        <v>0</v>
      </c>
      <c r="AF28" s="6"/>
      <c r="AG28" s="6">
        <f t="shared" si="11"/>
        <v>0</v>
      </c>
      <c r="AH28" s="6"/>
      <c r="AI28" s="6">
        <f t="shared" si="12"/>
        <v>0</v>
      </c>
      <c r="AJ28" s="6"/>
      <c r="AK28" s="6">
        <f t="shared" si="13"/>
        <v>0</v>
      </c>
      <c r="AL28" s="6"/>
      <c r="AM28" s="6">
        <f t="shared" si="14"/>
        <v>0</v>
      </c>
      <c r="AN28" s="6"/>
      <c r="AO28" s="6">
        <f t="shared" si="15"/>
        <v>0</v>
      </c>
      <c r="AP28" s="6"/>
      <c r="AQ28" s="21">
        <f t="shared" si="16"/>
        <v>0</v>
      </c>
      <c r="AR28" s="6"/>
      <c r="AS28" s="6">
        <f t="shared" si="17"/>
        <v>0</v>
      </c>
      <c r="AT28" s="6"/>
      <c r="AU28" s="6">
        <f t="shared" si="18"/>
        <v>0</v>
      </c>
      <c r="AV28" s="6"/>
      <c r="AW28" s="6">
        <f t="shared" si="19"/>
        <v>0</v>
      </c>
      <c r="AX28" s="9"/>
      <c r="AY28" s="9">
        <f t="shared" si="20"/>
        <v>0</v>
      </c>
      <c r="AZ28" s="9"/>
      <c r="BA28" s="9">
        <f t="shared" si="21"/>
        <v>0</v>
      </c>
      <c r="BB28" s="9"/>
      <c r="BC28" s="9">
        <f t="shared" si="22"/>
        <v>0</v>
      </c>
      <c r="BD28" s="9"/>
      <c r="BE28" s="10">
        <f t="shared" si="23"/>
        <v>0</v>
      </c>
      <c r="BF28" s="9"/>
      <c r="BG28" s="9">
        <f t="shared" si="24"/>
        <v>0</v>
      </c>
      <c r="BH28" s="9"/>
      <c r="BI28" s="9">
        <f t="shared" si="25"/>
        <v>0</v>
      </c>
      <c r="BJ28" s="6"/>
      <c r="BK28" s="6">
        <f t="shared" si="26"/>
        <v>0</v>
      </c>
      <c r="BL28" s="6"/>
      <c r="BM28" s="6">
        <f t="shared" si="27"/>
        <v>0</v>
      </c>
      <c r="BN28" s="6"/>
      <c r="BO28" s="6">
        <f t="shared" si="28"/>
        <v>0</v>
      </c>
      <c r="BP28" s="6"/>
      <c r="BQ28" s="6">
        <f t="shared" si="29"/>
        <v>0</v>
      </c>
      <c r="BR28" s="6"/>
      <c r="BS28" s="6">
        <f t="shared" si="30"/>
        <v>0</v>
      </c>
      <c r="BT28" s="6"/>
      <c r="BU28" s="6">
        <f t="shared" si="31"/>
        <v>0</v>
      </c>
      <c r="BV28" s="6"/>
      <c r="BW28" s="6">
        <f t="shared" si="32"/>
        <v>0</v>
      </c>
      <c r="BX28" s="6"/>
      <c r="BY28" s="6">
        <f t="shared" si="33"/>
        <v>0</v>
      </c>
      <c r="BZ28" s="6"/>
      <c r="CA28" s="6">
        <f t="shared" si="34"/>
        <v>0</v>
      </c>
      <c r="CB28" s="6"/>
      <c r="CC28" s="6">
        <f t="shared" si="35"/>
        <v>0</v>
      </c>
      <c r="CD28" s="6"/>
      <c r="CE28" s="6">
        <f t="shared" si="0"/>
        <v>0</v>
      </c>
      <c r="CF28" s="6">
        <f t="shared" si="36"/>
        <v>0</v>
      </c>
      <c r="CG28" s="6">
        <f t="shared" si="37"/>
        <v>0</v>
      </c>
    </row>
    <row r="29" spans="1:85" ht="12.75">
      <c r="A29" s="6">
        <v>20</v>
      </c>
      <c r="B29" s="672" t="s">
        <v>129</v>
      </c>
      <c r="C29" s="673"/>
      <c r="D29" s="673"/>
      <c r="E29" s="674"/>
      <c r="F29" s="131" t="s">
        <v>17</v>
      </c>
      <c r="G29" s="131">
        <v>3000</v>
      </c>
      <c r="H29" s="6"/>
      <c r="I29" s="6">
        <f t="shared" si="38"/>
        <v>0</v>
      </c>
      <c r="J29" s="6"/>
      <c r="K29" s="6">
        <f t="shared" si="39"/>
        <v>0</v>
      </c>
      <c r="L29" s="6"/>
      <c r="M29" s="21">
        <f t="shared" si="1"/>
        <v>0</v>
      </c>
      <c r="N29" s="6"/>
      <c r="O29" s="6">
        <f t="shared" si="2"/>
        <v>0</v>
      </c>
      <c r="P29" s="6"/>
      <c r="Q29" s="6">
        <f t="shared" si="3"/>
        <v>0</v>
      </c>
      <c r="R29" s="6"/>
      <c r="S29" s="6">
        <f t="shared" si="4"/>
        <v>0</v>
      </c>
      <c r="T29" s="6"/>
      <c r="U29" s="6">
        <f t="shared" si="5"/>
        <v>0</v>
      </c>
      <c r="V29" s="6"/>
      <c r="W29" s="6">
        <f t="shared" si="6"/>
        <v>0</v>
      </c>
      <c r="X29" s="6"/>
      <c r="Y29" s="6">
        <f t="shared" si="7"/>
        <v>0</v>
      </c>
      <c r="Z29" s="9"/>
      <c r="AA29" s="9">
        <f t="shared" si="8"/>
        <v>0</v>
      </c>
      <c r="AB29" s="6"/>
      <c r="AC29" s="6">
        <f t="shared" si="9"/>
        <v>0</v>
      </c>
      <c r="AD29" s="6"/>
      <c r="AE29" s="6">
        <f t="shared" si="10"/>
        <v>0</v>
      </c>
      <c r="AF29" s="6"/>
      <c r="AG29" s="6">
        <f t="shared" si="11"/>
        <v>0</v>
      </c>
      <c r="AH29" s="6"/>
      <c r="AI29" s="6">
        <f t="shared" si="12"/>
        <v>0</v>
      </c>
      <c r="AJ29" s="6"/>
      <c r="AK29" s="6">
        <f t="shared" si="13"/>
        <v>0</v>
      </c>
      <c r="AL29" s="6"/>
      <c r="AM29" s="6">
        <f t="shared" si="14"/>
        <v>0</v>
      </c>
      <c r="AN29" s="6"/>
      <c r="AO29" s="6">
        <f t="shared" si="15"/>
        <v>0</v>
      </c>
      <c r="AP29" s="6"/>
      <c r="AQ29" s="21">
        <f t="shared" si="16"/>
        <v>0</v>
      </c>
      <c r="AR29" s="6"/>
      <c r="AS29" s="6">
        <f t="shared" si="17"/>
        <v>0</v>
      </c>
      <c r="AT29" s="6"/>
      <c r="AU29" s="6">
        <f t="shared" si="18"/>
        <v>0</v>
      </c>
      <c r="AV29" s="6"/>
      <c r="AW29" s="6">
        <f t="shared" si="19"/>
        <v>0</v>
      </c>
      <c r="AX29" s="9"/>
      <c r="AY29" s="9">
        <f t="shared" si="20"/>
        <v>0</v>
      </c>
      <c r="AZ29" s="9"/>
      <c r="BA29" s="9">
        <f t="shared" si="21"/>
        <v>0</v>
      </c>
      <c r="BB29" s="9"/>
      <c r="BC29" s="9">
        <f t="shared" si="22"/>
        <v>0</v>
      </c>
      <c r="BD29" s="9"/>
      <c r="BE29" s="10">
        <f t="shared" si="23"/>
        <v>0</v>
      </c>
      <c r="BF29" s="9"/>
      <c r="BG29" s="9">
        <f t="shared" si="24"/>
        <v>0</v>
      </c>
      <c r="BH29" s="9"/>
      <c r="BI29" s="9">
        <f t="shared" si="25"/>
        <v>0</v>
      </c>
      <c r="BJ29" s="6"/>
      <c r="BK29" s="6">
        <f t="shared" si="26"/>
        <v>0</v>
      </c>
      <c r="BL29" s="6"/>
      <c r="BM29" s="6">
        <f t="shared" si="27"/>
        <v>0</v>
      </c>
      <c r="BN29" s="6"/>
      <c r="BO29" s="6">
        <f t="shared" si="28"/>
        <v>0</v>
      </c>
      <c r="BP29" s="6"/>
      <c r="BQ29" s="6">
        <f t="shared" si="29"/>
        <v>0</v>
      </c>
      <c r="BR29" s="6"/>
      <c r="BS29" s="6">
        <f t="shared" si="30"/>
        <v>0</v>
      </c>
      <c r="BT29" s="6"/>
      <c r="BU29" s="6">
        <f t="shared" si="31"/>
        <v>0</v>
      </c>
      <c r="BV29" s="6"/>
      <c r="BW29" s="6">
        <f t="shared" si="32"/>
        <v>0</v>
      </c>
      <c r="BX29" s="6"/>
      <c r="BY29" s="6">
        <f t="shared" si="33"/>
        <v>0</v>
      </c>
      <c r="BZ29" s="6"/>
      <c r="CA29" s="6">
        <f t="shared" si="34"/>
        <v>0</v>
      </c>
      <c r="CB29" s="6"/>
      <c r="CC29" s="6">
        <f t="shared" si="35"/>
        <v>0</v>
      </c>
      <c r="CD29" s="6"/>
      <c r="CE29" s="6">
        <f t="shared" si="0"/>
        <v>0</v>
      </c>
      <c r="CF29" s="6">
        <f t="shared" si="36"/>
        <v>0</v>
      </c>
      <c r="CG29" s="6">
        <f t="shared" si="37"/>
        <v>0</v>
      </c>
    </row>
    <row r="30" spans="1:85" ht="12.75">
      <c r="A30" s="6">
        <v>21</v>
      </c>
      <c r="B30" s="669" t="s">
        <v>84</v>
      </c>
      <c r="C30" s="673"/>
      <c r="D30" s="673"/>
      <c r="E30" s="674"/>
      <c r="F30" s="131" t="s">
        <v>69</v>
      </c>
      <c r="G30" s="131">
        <v>605</v>
      </c>
      <c r="H30" s="6"/>
      <c r="I30" s="6">
        <f t="shared" si="38"/>
        <v>0</v>
      </c>
      <c r="J30" s="6"/>
      <c r="K30" s="6">
        <f t="shared" si="39"/>
        <v>0</v>
      </c>
      <c r="L30" s="6"/>
      <c r="M30" s="21">
        <f t="shared" si="1"/>
        <v>0</v>
      </c>
      <c r="N30" s="6"/>
      <c r="O30" s="6">
        <f t="shared" si="2"/>
        <v>0</v>
      </c>
      <c r="P30" s="6"/>
      <c r="Q30" s="6">
        <f t="shared" si="3"/>
        <v>0</v>
      </c>
      <c r="R30" s="6"/>
      <c r="S30" s="6">
        <f t="shared" si="4"/>
        <v>0</v>
      </c>
      <c r="T30" s="6"/>
      <c r="U30" s="6">
        <f t="shared" si="5"/>
        <v>0</v>
      </c>
      <c r="V30" s="6"/>
      <c r="W30" s="6">
        <f t="shared" si="6"/>
        <v>0</v>
      </c>
      <c r="X30" s="6"/>
      <c r="Y30" s="6">
        <f t="shared" si="7"/>
        <v>0</v>
      </c>
      <c r="Z30" s="9"/>
      <c r="AA30" s="9">
        <f t="shared" si="8"/>
        <v>0</v>
      </c>
      <c r="AB30" s="6"/>
      <c r="AC30" s="6">
        <f t="shared" si="9"/>
        <v>0</v>
      </c>
      <c r="AD30" s="6"/>
      <c r="AE30" s="6">
        <f t="shared" si="10"/>
        <v>0</v>
      </c>
      <c r="AF30" s="6"/>
      <c r="AG30" s="6">
        <f t="shared" si="11"/>
        <v>0</v>
      </c>
      <c r="AH30" s="6"/>
      <c r="AI30" s="6">
        <f t="shared" si="12"/>
        <v>0</v>
      </c>
      <c r="AJ30" s="6"/>
      <c r="AK30" s="6">
        <f t="shared" si="13"/>
        <v>0</v>
      </c>
      <c r="AL30" s="6"/>
      <c r="AM30" s="6">
        <f t="shared" si="14"/>
        <v>0</v>
      </c>
      <c r="AN30" s="6"/>
      <c r="AO30" s="6">
        <f t="shared" si="15"/>
        <v>0</v>
      </c>
      <c r="AP30" s="6"/>
      <c r="AQ30" s="21">
        <f t="shared" si="16"/>
        <v>0</v>
      </c>
      <c r="AR30" s="6"/>
      <c r="AS30" s="6">
        <f t="shared" si="17"/>
        <v>0</v>
      </c>
      <c r="AT30" s="6"/>
      <c r="AU30" s="6">
        <f t="shared" si="18"/>
        <v>0</v>
      </c>
      <c r="AV30" s="6"/>
      <c r="AW30" s="6">
        <f t="shared" si="19"/>
        <v>0</v>
      </c>
      <c r="AX30" s="9"/>
      <c r="AY30" s="9">
        <f t="shared" si="20"/>
        <v>0</v>
      </c>
      <c r="AZ30" s="9"/>
      <c r="BA30" s="9">
        <f t="shared" si="21"/>
        <v>0</v>
      </c>
      <c r="BB30" s="9"/>
      <c r="BC30" s="9">
        <f t="shared" si="22"/>
        <v>0</v>
      </c>
      <c r="BD30" s="9"/>
      <c r="BE30" s="10">
        <f t="shared" si="23"/>
        <v>0</v>
      </c>
      <c r="BF30" s="9"/>
      <c r="BG30" s="9">
        <f t="shared" si="24"/>
        <v>0</v>
      </c>
      <c r="BH30" s="9"/>
      <c r="BI30" s="9">
        <f t="shared" si="25"/>
        <v>0</v>
      </c>
      <c r="BJ30" s="6"/>
      <c r="BK30" s="6">
        <f t="shared" si="26"/>
        <v>0</v>
      </c>
      <c r="BL30" s="6"/>
      <c r="BM30" s="6">
        <f t="shared" si="27"/>
        <v>0</v>
      </c>
      <c r="BN30" s="6"/>
      <c r="BO30" s="6">
        <f t="shared" si="28"/>
        <v>0</v>
      </c>
      <c r="BP30" s="6"/>
      <c r="BQ30" s="6">
        <f t="shared" si="29"/>
        <v>0</v>
      </c>
      <c r="BR30" s="6"/>
      <c r="BS30" s="6">
        <f t="shared" si="30"/>
        <v>0</v>
      </c>
      <c r="BT30" s="6"/>
      <c r="BU30" s="6">
        <f t="shared" si="31"/>
        <v>0</v>
      </c>
      <c r="BV30" s="6"/>
      <c r="BW30" s="6">
        <f t="shared" si="32"/>
        <v>0</v>
      </c>
      <c r="BX30" s="6"/>
      <c r="BY30" s="6">
        <f t="shared" si="33"/>
        <v>0</v>
      </c>
      <c r="BZ30" s="6"/>
      <c r="CA30" s="6">
        <f t="shared" si="34"/>
        <v>0</v>
      </c>
      <c r="CB30" s="6"/>
      <c r="CC30" s="6">
        <f t="shared" si="35"/>
        <v>0</v>
      </c>
      <c r="CD30" s="6"/>
      <c r="CE30" s="6">
        <f t="shared" si="0"/>
        <v>0</v>
      </c>
      <c r="CF30" s="6">
        <f t="shared" si="36"/>
        <v>0</v>
      </c>
      <c r="CG30" s="6">
        <f t="shared" si="37"/>
        <v>0</v>
      </c>
    </row>
    <row r="31" spans="1:85" ht="12.75">
      <c r="A31" s="6">
        <v>22</v>
      </c>
      <c r="B31" s="669" t="s">
        <v>130</v>
      </c>
      <c r="C31" s="695"/>
      <c r="D31" s="695"/>
      <c r="E31" s="696"/>
      <c r="F31" s="131" t="s">
        <v>68</v>
      </c>
      <c r="G31" s="131">
        <v>1500</v>
      </c>
      <c r="H31" s="6"/>
      <c r="I31" s="6">
        <f t="shared" si="38"/>
        <v>0</v>
      </c>
      <c r="J31" s="6"/>
      <c r="K31" s="6">
        <f t="shared" si="39"/>
        <v>0</v>
      </c>
      <c r="L31" s="6"/>
      <c r="M31" s="21">
        <f t="shared" si="1"/>
        <v>0</v>
      </c>
      <c r="N31" s="6"/>
      <c r="O31" s="6">
        <f t="shared" si="2"/>
        <v>0</v>
      </c>
      <c r="P31" s="6"/>
      <c r="Q31" s="6">
        <f t="shared" si="3"/>
        <v>0</v>
      </c>
      <c r="R31" s="6"/>
      <c r="S31" s="6">
        <f t="shared" si="4"/>
        <v>0</v>
      </c>
      <c r="T31" s="6"/>
      <c r="U31" s="6">
        <f t="shared" si="5"/>
        <v>0</v>
      </c>
      <c r="V31" s="6"/>
      <c r="W31" s="6">
        <f t="shared" si="6"/>
        <v>0</v>
      </c>
      <c r="X31" s="6"/>
      <c r="Y31" s="6">
        <f t="shared" si="7"/>
        <v>0</v>
      </c>
      <c r="Z31" s="9"/>
      <c r="AA31" s="9">
        <f t="shared" si="8"/>
        <v>0</v>
      </c>
      <c r="AB31" s="6"/>
      <c r="AC31" s="6">
        <f t="shared" si="9"/>
        <v>0</v>
      </c>
      <c r="AD31" s="6"/>
      <c r="AE31" s="6">
        <f t="shared" si="10"/>
        <v>0</v>
      </c>
      <c r="AF31" s="6"/>
      <c r="AG31" s="6">
        <f t="shared" si="11"/>
        <v>0</v>
      </c>
      <c r="AH31" s="6"/>
      <c r="AI31" s="6">
        <f t="shared" si="12"/>
        <v>0</v>
      </c>
      <c r="AJ31" s="6"/>
      <c r="AK31" s="6">
        <f t="shared" si="13"/>
        <v>0</v>
      </c>
      <c r="AL31" s="6"/>
      <c r="AM31" s="6">
        <f t="shared" si="14"/>
        <v>0</v>
      </c>
      <c r="AN31" s="6"/>
      <c r="AO31" s="6">
        <f t="shared" si="15"/>
        <v>0</v>
      </c>
      <c r="AP31" s="6"/>
      <c r="AQ31" s="21">
        <f t="shared" si="16"/>
        <v>0</v>
      </c>
      <c r="AR31" s="6"/>
      <c r="AS31" s="6">
        <f t="shared" si="17"/>
        <v>0</v>
      </c>
      <c r="AT31" s="6"/>
      <c r="AU31" s="6">
        <f t="shared" si="18"/>
        <v>0</v>
      </c>
      <c r="AV31" s="6"/>
      <c r="AW31" s="6">
        <f t="shared" si="19"/>
        <v>0</v>
      </c>
      <c r="AX31" s="9"/>
      <c r="AY31" s="9">
        <f t="shared" si="20"/>
        <v>0</v>
      </c>
      <c r="AZ31" s="9"/>
      <c r="BA31" s="9">
        <f t="shared" si="21"/>
        <v>0</v>
      </c>
      <c r="BB31" s="9"/>
      <c r="BC31" s="9">
        <f t="shared" si="22"/>
        <v>0</v>
      </c>
      <c r="BD31" s="9"/>
      <c r="BE31" s="10">
        <f t="shared" si="23"/>
        <v>0</v>
      </c>
      <c r="BF31" s="9"/>
      <c r="BG31" s="9">
        <f t="shared" si="24"/>
        <v>0</v>
      </c>
      <c r="BH31" s="9"/>
      <c r="BI31" s="9">
        <f t="shared" si="25"/>
        <v>0</v>
      </c>
      <c r="BJ31" s="6"/>
      <c r="BK31" s="6">
        <f t="shared" si="26"/>
        <v>0</v>
      </c>
      <c r="BL31" s="6"/>
      <c r="BM31" s="6">
        <f t="shared" si="27"/>
        <v>0</v>
      </c>
      <c r="BN31" s="6"/>
      <c r="BO31" s="6">
        <f t="shared" si="28"/>
        <v>0</v>
      </c>
      <c r="BP31" s="6"/>
      <c r="BQ31" s="6">
        <f t="shared" si="29"/>
        <v>0</v>
      </c>
      <c r="BR31" s="6"/>
      <c r="BS31" s="6">
        <f t="shared" si="30"/>
        <v>0</v>
      </c>
      <c r="BT31" s="6"/>
      <c r="BU31" s="6">
        <f t="shared" si="31"/>
        <v>0</v>
      </c>
      <c r="BV31" s="6"/>
      <c r="BW31" s="6">
        <f t="shared" si="32"/>
        <v>0</v>
      </c>
      <c r="BX31" s="6"/>
      <c r="BY31" s="6">
        <f t="shared" si="33"/>
        <v>0</v>
      </c>
      <c r="BZ31" s="6"/>
      <c r="CA31" s="6">
        <f t="shared" si="34"/>
        <v>0</v>
      </c>
      <c r="CB31" s="6"/>
      <c r="CC31" s="6">
        <f t="shared" si="35"/>
        <v>0</v>
      </c>
      <c r="CD31" s="6"/>
      <c r="CE31" s="6">
        <f t="shared" si="0"/>
        <v>0</v>
      </c>
      <c r="CF31" s="6">
        <f t="shared" si="36"/>
        <v>0</v>
      </c>
      <c r="CG31" s="6">
        <f t="shared" si="37"/>
        <v>0</v>
      </c>
    </row>
    <row r="32" spans="1:85" ht="15">
      <c r="A32" s="6"/>
      <c r="B32" s="675" t="s">
        <v>85</v>
      </c>
      <c r="C32" s="676"/>
      <c r="D32" s="676"/>
      <c r="E32" s="677"/>
      <c r="F32" s="131"/>
      <c r="G32" s="131"/>
      <c r="H32" s="6"/>
      <c r="I32" s="6"/>
      <c r="J32" s="6"/>
      <c r="K32" s="6"/>
      <c r="L32" s="6"/>
      <c r="M32" s="2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9"/>
      <c r="AA32" s="9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1"/>
      <c r="AR32" s="6"/>
      <c r="AS32" s="6"/>
      <c r="AT32" s="6"/>
      <c r="AU32" s="6"/>
      <c r="AV32" s="6"/>
      <c r="AW32" s="6"/>
      <c r="AX32" s="9"/>
      <c r="AY32" s="9"/>
      <c r="AZ32" s="9"/>
      <c r="BA32" s="9"/>
      <c r="BB32" s="9"/>
      <c r="BC32" s="9">
        <f t="shared" si="22"/>
        <v>0</v>
      </c>
      <c r="BD32" s="9"/>
      <c r="BE32" s="10"/>
      <c r="BF32" s="9"/>
      <c r="BG32" s="9"/>
      <c r="BH32" s="9"/>
      <c r="BI32" s="9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>
        <f t="shared" si="32"/>
        <v>0</v>
      </c>
      <c r="BX32" s="6"/>
      <c r="BY32" s="6">
        <f t="shared" si="33"/>
        <v>0</v>
      </c>
      <c r="BZ32" s="6"/>
      <c r="CA32" s="6">
        <f t="shared" si="34"/>
        <v>0</v>
      </c>
      <c r="CB32" s="6"/>
      <c r="CC32" s="6">
        <f t="shared" si="35"/>
        <v>0</v>
      </c>
      <c r="CD32" s="6"/>
      <c r="CE32" s="6"/>
      <c r="CF32" s="6">
        <f t="shared" si="36"/>
        <v>0</v>
      </c>
      <c r="CG32" s="6">
        <f t="shared" si="37"/>
        <v>0</v>
      </c>
    </row>
    <row r="33" spans="1:85" ht="12.75">
      <c r="A33" s="6">
        <v>23</v>
      </c>
      <c r="B33" s="672" t="s">
        <v>124</v>
      </c>
      <c r="C33" s="673"/>
      <c r="D33" s="673"/>
      <c r="E33" s="674"/>
      <c r="F33" s="131" t="s">
        <v>17</v>
      </c>
      <c r="G33" s="131">
        <v>25000</v>
      </c>
      <c r="H33" s="6"/>
      <c r="I33" s="6">
        <f t="shared" si="38"/>
        <v>0</v>
      </c>
      <c r="J33" s="6"/>
      <c r="K33" s="6">
        <f t="shared" si="39"/>
        <v>0</v>
      </c>
      <c r="L33" s="6">
        <f>3*0+2</f>
        <v>2</v>
      </c>
      <c r="M33" s="21">
        <f>106800-45605.47-820.9-14.77</f>
        <v>60358.86</v>
      </c>
      <c r="N33" s="6"/>
      <c r="O33" s="6">
        <f t="shared" si="2"/>
        <v>0</v>
      </c>
      <c r="P33" s="6"/>
      <c r="Q33" s="6">
        <f t="shared" si="3"/>
        <v>0</v>
      </c>
      <c r="R33" s="6">
        <v>1</v>
      </c>
      <c r="S33" s="6">
        <v>62617</v>
      </c>
      <c r="T33" s="6"/>
      <c r="U33" s="6">
        <f t="shared" si="5"/>
        <v>0</v>
      </c>
      <c r="V33" s="6">
        <v>1</v>
      </c>
      <c r="W33" s="6">
        <v>53431</v>
      </c>
      <c r="X33" s="6">
        <v>3</v>
      </c>
      <c r="Y33" s="6">
        <v>67020</v>
      </c>
      <c r="Z33" s="9">
        <v>2</v>
      </c>
      <c r="AA33" s="9">
        <v>26422</v>
      </c>
      <c r="AB33" s="6"/>
      <c r="AC33" s="6">
        <f t="shared" si="9"/>
        <v>0</v>
      </c>
      <c r="AD33" s="6"/>
      <c r="AE33" s="6">
        <f t="shared" si="10"/>
        <v>0</v>
      </c>
      <c r="AF33" s="6"/>
      <c r="AG33" s="6">
        <f t="shared" si="11"/>
        <v>0</v>
      </c>
      <c r="AH33" s="6"/>
      <c r="AI33" s="6">
        <f t="shared" si="12"/>
        <v>0</v>
      </c>
      <c r="AJ33" s="6"/>
      <c r="AK33" s="6">
        <f>AJ33*G33</f>
        <v>0</v>
      </c>
      <c r="AL33" s="6">
        <v>4</v>
      </c>
      <c r="AM33" s="6">
        <v>137415</v>
      </c>
      <c r="AN33" s="6"/>
      <c r="AO33" s="6">
        <f t="shared" si="15"/>
        <v>0</v>
      </c>
      <c r="AP33" s="6"/>
      <c r="AQ33" s="21">
        <f t="shared" si="16"/>
        <v>0</v>
      </c>
      <c r="AR33" s="6"/>
      <c r="AS33" s="6">
        <f t="shared" si="17"/>
        <v>0</v>
      </c>
      <c r="AT33" s="6"/>
      <c r="AU33" s="6">
        <f t="shared" si="18"/>
        <v>0</v>
      </c>
      <c r="AV33" s="6"/>
      <c r="AW33" s="6">
        <f t="shared" si="19"/>
        <v>0</v>
      </c>
      <c r="AX33" s="9">
        <v>2</v>
      </c>
      <c r="AY33" s="9">
        <v>40000</v>
      </c>
      <c r="AZ33" s="9"/>
      <c r="BA33" s="9">
        <f t="shared" si="21"/>
        <v>0</v>
      </c>
      <c r="BB33" s="9">
        <v>2</v>
      </c>
      <c r="BC33" s="9">
        <v>42000</v>
      </c>
      <c r="BD33" s="9"/>
      <c r="BE33" s="10">
        <f t="shared" si="23"/>
        <v>0</v>
      </c>
      <c r="BF33" s="9"/>
      <c r="BG33" s="9">
        <f t="shared" si="24"/>
        <v>0</v>
      </c>
      <c r="BH33" s="9"/>
      <c r="BI33" s="9">
        <f t="shared" si="25"/>
        <v>0</v>
      </c>
      <c r="BJ33" s="6"/>
      <c r="BK33" s="6">
        <f t="shared" si="26"/>
        <v>0</v>
      </c>
      <c r="BL33" s="6">
        <v>2</v>
      </c>
      <c r="BM33" s="6">
        <f>17214*BL33</f>
        <v>34428</v>
      </c>
      <c r="BN33" s="6"/>
      <c r="BO33" s="6">
        <f t="shared" si="28"/>
        <v>0</v>
      </c>
      <c r="BP33" s="6"/>
      <c r="BQ33" s="6">
        <f t="shared" si="29"/>
        <v>0</v>
      </c>
      <c r="BR33" s="6">
        <v>1</v>
      </c>
      <c r="BS33" s="6">
        <v>17000</v>
      </c>
      <c r="BT33" s="6"/>
      <c r="BU33" s="6">
        <f t="shared" si="31"/>
        <v>0</v>
      </c>
      <c r="BV33" s="6"/>
      <c r="BW33" s="6">
        <f t="shared" si="32"/>
        <v>0</v>
      </c>
      <c r="BX33" s="6"/>
      <c r="BY33" s="6">
        <f t="shared" si="33"/>
        <v>0</v>
      </c>
      <c r="BZ33" s="6"/>
      <c r="CA33" s="6">
        <f t="shared" si="34"/>
        <v>0</v>
      </c>
      <c r="CB33" s="6"/>
      <c r="CC33" s="6">
        <f t="shared" si="35"/>
        <v>0</v>
      </c>
      <c r="CD33" s="6"/>
      <c r="CE33" s="6">
        <f aca="true" t="shared" si="40" ref="CE33:CE53">CD33*G33</f>
        <v>0</v>
      </c>
      <c r="CF33" s="6">
        <f t="shared" si="36"/>
        <v>20</v>
      </c>
      <c r="CG33" s="6">
        <f t="shared" si="37"/>
        <v>540691.86</v>
      </c>
    </row>
    <row r="34" spans="1:85" ht="12.75">
      <c r="A34" s="6">
        <v>24</v>
      </c>
      <c r="B34" s="678" t="s">
        <v>86</v>
      </c>
      <c r="C34" s="679"/>
      <c r="D34" s="679"/>
      <c r="E34" s="679"/>
      <c r="F34" s="131" t="s">
        <v>87</v>
      </c>
      <c r="G34" s="131">
        <v>250</v>
      </c>
      <c r="H34" s="6"/>
      <c r="I34" s="6">
        <f t="shared" si="38"/>
        <v>0</v>
      </c>
      <c r="J34" s="6"/>
      <c r="K34" s="6">
        <f t="shared" si="39"/>
        <v>0</v>
      </c>
      <c r="L34" s="6"/>
      <c r="M34" s="21">
        <f t="shared" si="1"/>
        <v>0</v>
      </c>
      <c r="N34" s="6"/>
      <c r="O34" s="6">
        <f t="shared" si="2"/>
        <v>0</v>
      </c>
      <c r="P34" s="6"/>
      <c r="Q34" s="6">
        <f t="shared" si="3"/>
        <v>0</v>
      </c>
      <c r="R34" s="6">
        <v>5</v>
      </c>
      <c r="S34" s="6">
        <f t="shared" si="4"/>
        <v>1250</v>
      </c>
      <c r="T34" s="6"/>
      <c r="U34" s="6">
        <f t="shared" si="5"/>
        <v>0</v>
      </c>
      <c r="V34" s="6">
        <v>8</v>
      </c>
      <c r="W34" s="6">
        <f t="shared" si="6"/>
        <v>2000</v>
      </c>
      <c r="X34" s="6"/>
      <c r="Y34" s="6">
        <f t="shared" si="7"/>
        <v>0</v>
      </c>
      <c r="Z34" s="9"/>
      <c r="AA34" s="9">
        <f t="shared" si="8"/>
        <v>0</v>
      </c>
      <c r="AB34" s="6"/>
      <c r="AC34" s="6">
        <f t="shared" si="9"/>
        <v>0</v>
      </c>
      <c r="AD34" s="6"/>
      <c r="AE34" s="6">
        <f t="shared" si="10"/>
        <v>0</v>
      </c>
      <c r="AF34" s="6"/>
      <c r="AG34" s="6">
        <f t="shared" si="11"/>
        <v>0</v>
      </c>
      <c r="AH34" s="6"/>
      <c r="AI34" s="6">
        <f t="shared" si="12"/>
        <v>0</v>
      </c>
      <c r="AJ34" s="6"/>
      <c r="AK34" s="6">
        <f t="shared" si="13"/>
        <v>0</v>
      </c>
      <c r="AL34" s="6">
        <v>8</v>
      </c>
      <c r="AM34" s="6">
        <f t="shared" si="14"/>
        <v>2000</v>
      </c>
      <c r="AN34" s="6"/>
      <c r="AO34" s="6">
        <f t="shared" si="15"/>
        <v>0</v>
      </c>
      <c r="AP34" s="6"/>
      <c r="AQ34" s="21">
        <f t="shared" si="16"/>
        <v>0</v>
      </c>
      <c r="AR34" s="6"/>
      <c r="AS34" s="6">
        <f t="shared" si="17"/>
        <v>0</v>
      </c>
      <c r="AT34" s="6"/>
      <c r="AU34" s="6">
        <f t="shared" si="18"/>
        <v>0</v>
      </c>
      <c r="AV34" s="6"/>
      <c r="AW34" s="6">
        <f t="shared" si="19"/>
        <v>0</v>
      </c>
      <c r="AX34" s="9">
        <v>20</v>
      </c>
      <c r="AY34" s="9">
        <f t="shared" si="20"/>
        <v>5000</v>
      </c>
      <c r="AZ34" s="9"/>
      <c r="BA34" s="9">
        <f t="shared" si="21"/>
        <v>0</v>
      </c>
      <c r="BB34" s="9">
        <v>4</v>
      </c>
      <c r="BC34" s="9">
        <f t="shared" si="22"/>
        <v>1000</v>
      </c>
      <c r="BD34" s="9"/>
      <c r="BE34" s="10">
        <f t="shared" si="23"/>
        <v>0</v>
      </c>
      <c r="BF34" s="9"/>
      <c r="BG34" s="9">
        <f t="shared" si="24"/>
        <v>0</v>
      </c>
      <c r="BH34" s="9"/>
      <c r="BI34" s="9">
        <f t="shared" si="25"/>
        <v>0</v>
      </c>
      <c r="BJ34" s="6"/>
      <c r="BK34" s="6">
        <f t="shared" si="26"/>
        <v>0</v>
      </c>
      <c r="BL34" s="6"/>
      <c r="BM34" s="6">
        <f t="shared" si="27"/>
        <v>0</v>
      </c>
      <c r="BN34" s="6"/>
      <c r="BO34" s="6">
        <f t="shared" si="28"/>
        <v>0</v>
      </c>
      <c r="BP34" s="6"/>
      <c r="BQ34" s="6">
        <f t="shared" si="29"/>
        <v>0</v>
      </c>
      <c r="BR34" s="6"/>
      <c r="BS34" s="6">
        <f t="shared" si="30"/>
        <v>0</v>
      </c>
      <c r="BT34" s="6"/>
      <c r="BU34" s="6">
        <f t="shared" si="31"/>
        <v>0</v>
      </c>
      <c r="BV34" s="6"/>
      <c r="BW34" s="6">
        <f t="shared" si="32"/>
        <v>0</v>
      </c>
      <c r="BX34" s="6"/>
      <c r="BY34" s="6">
        <f t="shared" si="33"/>
        <v>0</v>
      </c>
      <c r="BZ34" s="6"/>
      <c r="CA34" s="6">
        <f t="shared" si="34"/>
        <v>0</v>
      </c>
      <c r="CB34" s="6"/>
      <c r="CC34" s="6">
        <f t="shared" si="35"/>
        <v>0</v>
      </c>
      <c r="CD34" s="6"/>
      <c r="CE34" s="6">
        <f t="shared" si="40"/>
        <v>0</v>
      </c>
      <c r="CF34" s="6">
        <f t="shared" si="36"/>
        <v>45</v>
      </c>
      <c r="CG34" s="6">
        <f t="shared" si="37"/>
        <v>11250</v>
      </c>
    </row>
    <row r="35" spans="1:85" ht="12.75">
      <c r="A35" s="6">
        <v>25</v>
      </c>
      <c r="B35" s="679" t="s">
        <v>88</v>
      </c>
      <c r="C35" s="679"/>
      <c r="D35" s="679"/>
      <c r="E35" s="679"/>
      <c r="F35" s="131" t="s">
        <v>68</v>
      </c>
      <c r="G35" s="131">
        <v>1360</v>
      </c>
      <c r="H35" s="6"/>
      <c r="I35" s="6">
        <f t="shared" si="38"/>
        <v>0</v>
      </c>
      <c r="J35" s="6"/>
      <c r="K35" s="6">
        <f t="shared" si="39"/>
        <v>0</v>
      </c>
      <c r="L35" s="6"/>
      <c r="M35" s="21">
        <f t="shared" si="1"/>
        <v>0</v>
      </c>
      <c r="N35" s="6"/>
      <c r="O35" s="6">
        <f t="shared" si="2"/>
        <v>0</v>
      </c>
      <c r="P35" s="6"/>
      <c r="Q35" s="6">
        <f t="shared" si="3"/>
        <v>0</v>
      </c>
      <c r="R35" s="6"/>
      <c r="S35" s="6">
        <f t="shared" si="4"/>
        <v>0</v>
      </c>
      <c r="T35" s="6"/>
      <c r="U35" s="6">
        <f t="shared" si="5"/>
        <v>0</v>
      </c>
      <c r="V35" s="6"/>
      <c r="W35" s="6">
        <f t="shared" si="6"/>
        <v>0</v>
      </c>
      <c r="X35" s="6"/>
      <c r="Y35" s="6">
        <f t="shared" si="7"/>
        <v>0</v>
      </c>
      <c r="Z35" s="9"/>
      <c r="AA35" s="9">
        <f t="shared" si="8"/>
        <v>0</v>
      </c>
      <c r="AB35" s="6"/>
      <c r="AC35" s="6">
        <f t="shared" si="9"/>
        <v>0</v>
      </c>
      <c r="AD35" s="6"/>
      <c r="AE35" s="6">
        <f t="shared" si="10"/>
        <v>0</v>
      </c>
      <c r="AF35" s="6"/>
      <c r="AG35" s="6">
        <f t="shared" si="11"/>
        <v>0</v>
      </c>
      <c r="AH35" s="6"/>
      <c r="AI35" s="6">
        <f t="shared" si="12"/>
        <v>0</v>
      </c>
      <c r="AJ35" s="6"/>
      <c r="AK35" s="6">
        <f t="shared" si="13"/>
        <v>0</v>
      </c>
      <c r="AL35" s="6"/>
      <c r="AM35" s="6">
        <f t="shared" si="14"/>
        <v>0</v>
      </c>
      <c r="AN35" s="6"/>
      <c r="AO35" s="6">
        <f t="shared" si="15"/>
        <v>0</v>
      </c>
      <c r="AP35" s="6"/>
      <c r="AQ35" s="21">
        <f t="shared" si="16"/>
        <v>0</v>
      </c>
      <c r="AR35" s="6"/>
      <c r="AS35" s="6">
        <f t="shared" si="17"/>
        <v>0</v>
      </c>
      <c r="AT35" s="6"/>
      <c r="AU35" s="6">
        <f t="shared" si="18"/>
        <v>0</v>
      </c>
      <c r="AV35" s="6"/>
      <c r="AW35" s="6">
        <f t="shared" si="19"/>
        <v>0</v>
      </c>
      <c r="AX35" s="9"/>
      <c r="AY35" s="9">
        <f t="shared" si="20"/>
        <v>0</v>
      </c>
      <c r="AZ35" s="9"/>
      <c r="BA35" s="9">
        <f t="shared" si="21"/>
        <v>0</v>
      </c>
      <c r="BB35" s="9"/>
      <c r="BC35" s="9">
        <f t="shared" si="22"/>
        <v>0</v>
      </c>
      <c r="BD35" s="9"/>
      <c r="BE35" s="10">
        <f t="shared" si="23"/>
        <v>0</v>
      </c>
      <c r="BF35" s="9"/>
      <c r="BG35" s="9">
        <f t="shared" si="24"/>
        <v>0</v>
      </c>
      <c r="BH35" s="9"/>
      <c r="BI35" s="9">
        <f t="shared" si="25"/>
        <v>0</v>
      </c>
      <c r="BJ35" s="6"/>
      <c r="BK35" s="6">
        <f t="shared" si="26"/>
        <v>0</v>
      </c>
      <c r="BL35" s="6"/>
      <c r="BM35" s="6">
        <f t="shared" si="27"/>
        <v>0</v>
      </c>
      <c r="BN35" s="6"/>
      <c r="BO35" s="6">
        <f t="shared" si="28"/>
        <v>0</v>
      </c>
      <c r="BP35" s="6"/>
      <c r="BQ35" s="6">
        <f t="shared" si="29"/>
        <v>0</v>
      </c>
      <c r="BR35" s="6"/>
      <c r="BS35" s="6">
        <f t="shared" si="30"/>
        <v>0</v>
      </c>
      <c r="BT35" s="6"/>
      <c r="BU35" s="6">
        <f t="shared" si="31"/>
        <v>0</v>
      </c>
      <c r="BV35" s="6"/>
      <c r="BW35" s="6">
        <f t="shared" si="32"/>
        <v>0</v>
      </c>
      <c r="BX35" s="6"/>
      <c r="BY35" s="6">
        <f t="shared" si="33"/>
        <v>0</v>
      </c>
      <c r="BZ35" s="6"/>
      <c r="CA35" s="6">
        <f t="shared" si="34"/>
        <v>0</v>
      </c>
      <c r="CB35" s="6"/>
      <c r="CC35" s="6">
        <f t="shared" si="35"/>
        <v>0</v>
      </c>
      <c r="CD35" s="6"/>
      <c r="CE35" s="6">
        <f t="shared" si="40"/>
        <v>0</v>
      </c>
      <c r="CF35" s="6">
        <f t="shared" si="36"/>
        <v>0</v>
      </c>
      <c r="CG35" s="6">
        <f t="shared" si="37"/>
        <v>0</v>
      </c>
    </row>
    <row r="36" spans="1:85" ht="12.75" customHeight="1">
      <c r="A36" s="6">
        <v>26</v>
      </c>
      <c r="B36" s="729" t="s">
        <v>89</v>
      </c>
      <c r="C36" s="682"/>
      <c r="D36" s="682"/>
      <c r="E36" s="683"/>
      <c r="F36" s="131" t="s">
        <v>68</v>
      </c>
      <c r="G36" s="131">
        <v>5700</v>
      </c>
      <c r="H36" s="6"/>
      <c r="I36" s="6">
        <f t="shared" si="38"/>
        <v>0</v>
      </c>
      <c r="J36" s="6"/>
      <c r="K36" s="6">
        <f t="shared" si="39"/>
        <v>0</v>
      </c>
      <c r="L36" s="6"/>
      <c r="M36" s="21">
        <f t="shared" si="1"/>
        <v>0</v>
      </c>
      <c r="N36" s="6"/>
      <c r="O36" s="6">
        <f t="shared" si="2"/>
        <v>0</v>
      </c>
      <c r="P36" s="6"/>
      <c r="Q36" s="6">
        <f t="shared" si="3"/>
        <v>0</v>
      </c>
      <c r="R36" s="6"/>
      <c r="S36" s="6">
        <f t="shared" si="4"/>
        <v>0</v>
      </c>
      <c r="T36" s="6">
        <v>9.66</v>
      </c>
      <c r="U36" s="6">
        <f t="shared" si="5"/>
        <v>55062</v>
      </c>
      <c r="V36" s="6"/>
      <c r="W36" s="6">
        <f t="shared" si="6"/>
        <v>0</v>
      </c>
      <c r="X36" s="6"/>
      <c r="Y36" s="6">
        <f t="shared" si="7"/>
        <v>0</v>
      </c>
      <c r="Z36" s="9"/>
      <c r="AA36" s="9">
        <f t="shared" si="8"/>
        <v>0</v>
      </c>
      <c r="AB36" s="6"/>
      <c r="AC36" s="6">
        <f t="shared" si="9"/>
        <v>0</v>
      </c>
      <c r="AD36" s="6">
        <v>3.2</v>
      </c>
      <c r="AE36" s="6">
        <f t="shared" si="10"/>
        <v>18240</v>
      </c>
      <c r="AF36" s="6"/>
      <c r="AG36" s="6">
        <f t="shared" si="11"/>
        <v>0</v>
      </c>
      <c r="AH36" s="6">
        <v>3.8</v>
      </c>
      <c r="AI36" s="6">
        <f t="shared" si="12"/>
        <v>21660</v>
      </c>
      <c r="AJ36" s="6">
        <f>14.5</f>
        <v>14.5</v>
      </c>
      <c r="AK36" s="6">
        <f t="shared" si="13"/>
        <v>82650</v>
      </c>
      <c r="AL36" s="6"/>
      <c r="AM36" s="6">
        <f t="shared" si="14"/>
        <v>0</v>
      </c>
      <c r="AN36" s="6"/>
      <c r="AO36" s="6">
        <f t="shared" si="15"/>
        <v>0</v>
      </c>
      <c r="AP36" s="6"/>
      <c r="AQ36" s="21">
        <f t="shared" si="16"/>
        <v>0</v>
      </c>
      <c r="AR36" s="6"/>
      <c r="AS36" s="6">
        <f t="shared" si="17"/>
        <v>0</v>
      </c>
      <c r="AT36" s="6"/>
      <c r="AU36" s="6">
        <f t="shared" si="18"/>
        <v>0</v>
      </c>
      <c r="AV36" s="6">
        <v>2.8</v>
      </c>
      <c r="AW36" s="6">
        <f t="shared" si="19"/>
        <v>15959.999999999998</v>
      </c>
      <c r="AX36" s="9"/>
      <c r="AY36" s="9">
        <f t="shared" si="20"/>
        <v>0</v>
      </c>
      <c r="AZ36" s="9"/>
      <c r="BA36" s="9">
        <f t="shared" si="21"/>
        <v>0</v>
      </c>
      <c r="BB36" s="9"/>
      <c r="BC36" s="9">
        <f t="shared" si="22"/>
        <v>0</v>
      </c>
      <c r="BD36" s="9"/>
      <c r="BE36" s="10">
        <f t="shared" si="23"/>
        <v>0</v>
      </c>
      <c r="BF36" s="9"/>
      <c r="BG36" s="9">
        <f t="shared" si="24"/>
        <v>0</v>
      </c>
      <c r="BH36" s="9">
        <v>4.5</v>
      </c>
      <c r="BI36" s="9">
        <f t="shared" si="25"/>
        <v>25650</v>
      </c>
      <c r="BJ36" s="6"/>
      <c r="BK36" s="6">
        <f t="shared" si="26"/>
        <v>0</v>
      </c>
      <c r="BL36" s="6"/>
      <c r="BM36" s="6">
        <f t="shared" si="27"/>
        <v>0</v>
      </c>
      <c r="BN36" s="6"/>
      <c r="BO36" s="6">
        <f t="shared" si="28"/>
        <v>0</v>
      </c>
      <c r="BP36" s="6"/>
      <c r="BQ36" s="6">
        <f t="shared" si="29"/>
        <v>0</v>
      </c>
      <c r="BR36" s="6"/>
      <c r="BS36" s="6">
        <f t="shared" si="30"/>
        <v>0</v>
      </c>
      <c r="BT36" s="6"/>
      <c r="BU36" s="6">
        <f t="shared" si="31"/>
        <v>0</v>
      </c>
      <c r="BV36" s="6"/>
      <c r="BW36" s="6">
        <f t="shared" si="32"/>
        <v>0</v>
      </c>
      <c r="BX36" s="6"/>
      <c r="BY36" s="6">
        <f t="shared" si="33"/>
        <v>0</v>
      </c>
      <c r="BZ36" s="6"/>
      <c r="CA36" s="6">
        <f t="shared" si="34"/>
        <v>0</v>
      </c>
      <c r="CB36" s="6"/>
      <c r="CC36" s="6">
        <f t="shared" si="35"/>
        <v>0</v>
      </c>
      <c r="CD36" s="6"/>
      <c r="CE36" s="6">
        <f t="shared" si="40"/>
        <v>0</v>
      </c>
      <c r="CF36" s="6">
        <f t="shared" si="36"/>
        <v>38.46</v>
      </c>
      <c r="CG36" s="6">
        <f t="shared" si="37"/>
        <v>219222</v>
      </c>
    </row>
    <row r="37" spans="1:85" ht="12.75">
      <c r="A37" s="6">
        <v>27</v>
      </c>
      <c r="B37" s="669" t="s">
        <v>90</v>
      </c>
      <c r="C37" s="673"/>
      <c r="D37" s="673"/>
      <c r="E37" s="674"/>
      <c r="F37" s="131" t="s">
        <v>17</v>
      </c>
      <c r="G37" s="131">
        <v>4000</v>
      </c>
      <c r="H37" s="6"/>
      <c r="I37" s="6">
        <f t="shared" si="38"/>
        <v>0</v>
      </c>
      <c r="J37" s="6"/>
      <c r="K37" s="6">
        <f t="shared" si="39"/>
        <v>0</v>
      </c>
      <c r="L37" s="6"/>
      <c r="M37" s="21">
        <f t="shared" si="1"/>
        <v>0</v>
      </c>
      <c r="N37" s="6"/>
      <c r="O37" s="6">
        <f t="shared" si="2"/>
        <v>0</v>
      </c>
      <c r="P37" s="6"/>
      <c r="Q37" s="6">
        <f t="shared" si="3"/>
        <v>0</v>
      </c>
      <c r="R37" s="6"/>
      <c r="S37" s="6">
        <f t="shared" si="4"/>
        <v>0</v>
      </c>
      <c r="T37" s="6"/>
      <c r="U37" s="6">
        <f t="shared" si="5"/>
        <v>0</v>
      </c>
      <c r="V37" s="6"/>
      <c r="W37" s="6">
        <f t="shared" si="6"/>
        <v>0</v>
      </c>
      <c r="X37" s="6"/>
      <c r="Y37" s="6">
        <f t="shared" si="7"/>
        <v>0</v>
      </c>
      <c r="Z37" s="9"/>
      <c r="AA37" s="9">
        <f t="shared" si="8"/>
        <v>0</v>
      </c>
      <c r="AB37" s="6"/>
      <c r="AC37" s="6">
        <f t="shared" si="9"/>
        <v>0</v>
      </c>
      <c r="AD37" s="6"/>
      <c r="AE37" s="6">
        <f t="shared" si="10"/>
        <v>0</v>
      </c>
      <c r="AF37" s="6"/>
      <c r="AG37" s="6">
        <f t="shared" si="11"/>
        <v>0</v>
      </c>
      <c r="AH37" s="6"/>
      <c r="AI37" s="6">
        <f t="shared" si="12"/>
        <v>0</v>
      </c>
      <c r="AJ37" s="6"/>
      <c r="AK37" s="6">
        <f t="shared" si="13"/>
        <v>0</v>
      </c>
      <c r="AL37" s="6"/>
      <c r="AM37" s="6">
        <f t="shared" si="14"/>
        <v>0</v>
      </c>
      <c r="AN37" s="6"/>
      <c r="AO37" s="6">
        <f t="shared" si="15"/>
        <v>0</v>
      </c>
      <c r="AP37" s="6"/>
      <c r="AQ37" s="21">
        <f t="shared" si="16"/>
        <v>0</v>
      </c>
      <c r="AR37" s="6"/>
      <c r="AS37" s="6">
        <f t="shared" si="17"/>
        <v>0</v>
      </c>
      <c r="AT37" s="6"/>
      <c r="AU37" s="6">
        <f t="shared" si="18"/>
        <v>0</v>
      </c>
      <c r="AV37" s="6"/>
      <c r="AW37" s="6">
        <f t="shared" si="19"/>
        <v>0</v>
      </c>
      <c r="AX37" s="9"/>
      <c r="AY37" s="9">
        <f t="shared" si="20"/>
        <v>0</v>
      </c>
      <c r="AZ37" s="9"/>
      <c r="BA37" s="9">
        <f t="shared" si="21"/>
        <v>0</v>
      </c>
      <c r="BB37" s="9">
        <v>2</v>
      </c>
      <c r="BC37" s="9">
        <f t="shared" si="22"/>
        <v>8000</v>
      </c>
      <c r="BD37" s="9"/>
      <c r="BE37" s="10">
        <f t="shared" si="23"/>
        <v>0</v>
      </c>
      <c r="BF37" s="9"/>
      <c r="BG37" s="9">
        <f t="shared" si="24"/>
        <v>0</v>
      </c>
      <c r="BH37" s="9"/>
      <c r="BI37" s="9">
        <f t="shared" si="25"/>
        <v>0</v>
      </c>
      <c r="BJ37" s="6"/>
      <c r="BK37" s="6">
        <f t="shared" si="26"/>
        <v>0</v>
      </c>
      <c r="BL37" s="6"/>
      <c r="BM37" s="6">
        <f t="shared" si="27"/>
        <v>0</v>
      </c>
      <c r="BN37" s="6"/>
      <c r="BO37" s="6">
        <f t="shared" si="28"/>
        <v>0</v>
      </c>
      <c r="BP37" s="6"/>
      <c r="BQ37" s="6">
        <f t="shared" si="29"/>
        <v>0</v>
      </c>
      <c r="BR37" s="6"/>
      <c r="BS37" s="6">
        <f t="shared" si="30"/>
        <v>0</v>
      </c>
      <c r="BT37" s="6"/>
      <c r="BU37" s="6">
        <f t="shared" si="31"/>
        <v>0</v>
      </c>
      <c r="BV37" s="6"/>
      <c r="BW37" s="6">
        <f t="shared" si="32"/>
        <v>0</v>
      </c>
      <c r="BX37" s="6"/>
      <c r="BY37" s="6">
        <f t="shared" si="33"/>
        <v>0</v>
      </c>
      <c r="BZ37" s="6"/>
      <c r="CA37" s="6">
        <f t="shared" si="34"/>
        <v>0</v>
      </c>
      <c r="CB37" s="6"/>
      <c r="CC37" s="6">
        <f t="shared" si="35"/>
        <v>0</v>
      </c>
      <c r="CD37" s="6"/>
      <c r="CE37" s="6">
        <f t="shared" si="40"/>
        <v>0</v>
      </c>
      <c r="CF37" s="6">
        <f t="shared" si="36"/>
        <v>2</v>
      </c>
      <c r="CG37" s="6">
        <f t="shared" si="37"/>
        <v>8000</v>
      </c>
    </row>
    <row r="38" spans="1:85" ht="12.75">
      <c r="A38" s="6">
        <v>28</v>
      </c>
      <c r="B38" s="669" t="s">
        <v>139</v>
      </c>
      <c r="C38" s="673"/>
      <c r="D38" s="673"/>
      <c r="E38" s="674"/>
      <c r="F38" s="131" t="s">
        <v>17</v>
      </c>
      <c r="G38" s="131">
        <v>10000</v>
      </c>
      <c r="H38" s="6"/>
      <c r="I38" s="6">
        <f t="shared" si="38"/>
        <v>0</v>
      </c>
      <c r="J38" s="6"/>
      <c r="K38" s="6">
        <f t="shared" si="39"/>
        <v>0</v>
      </c>
      <c r="L38" s="6"/>
      <c r="M38" s="21">
        <f t="shared" si="1"/>
        <v>0</v>
      </c>
      <c r="N38" s="6"/>
      <c r="O38" s="6">
        <f t="shared" si="2"/>
        <v>0</v>
      </c>
      <c r="P38" s="6"/>
      <c r="Q38" s="6">
        <f t="shared" si="3"/>
        <v>0</v>
      </c>
      <c r="R38" s="6"/>
      <c r="S38" s="6">
        <f t="shared" si="4"/>
        <v>0</v>
      </c>
      <c r="T38" s="6"/>
      <c r="U38" s="6">
        <f t="shared" si="5"/>
        <v>0</v>
      </c>
      <c r="V38" s="6"/>
      <c r="W38" s="6">
        <f t="shared" si="6"/>
        <v>0</v>
      </c>
      <c r="X38" s="6"/>
      <c r="Y38" s="6">
        <f t="shared" si="7"/>
        <v>0</v>
      </c>
      <c r="Z38" s="9"/>
      <c r="AA38" s="9">
        <f t="shared" si="8"/>
        <v>0</v>
      </c>
      <c r="AB38" s="6"/>
      <c r="AC38" s="6">
        <f t="shared" si="9"/>
        <v>0</v>
      </c>
      <c r="AD38" s="6"/>
      <c r="AE38" s="6">
        <f t="shared" si="10"/>
        <v>0</v>
      </c>
      <c r="AF38" s="6"/>
      <c r="AG38" s="6">
        <f t="shared" si="11"/>
        <v>0</v>
      </c>
      <c r="AH38" s="6"/>
      <c r="AI38" s="6">
        <f t="shared" si="12"/>
        <v>0</v>
      </c>
      <c r="AJ38" s="6"/>
      <c r="AK38" s="6">
        <f t="shared" si="13"/>
        <v>0</v>
      </c>
      <c r="AL38" s="6"/>
      <c r="AM38" s="6">
        <f t="shared" si="14"/>
        <v>0</v>
      </c>
      <c r="AN38" s="6"/>
      <c r="AO38" s="6">
        <f t="shared" si="15"/>
        <v>0</v>
      </c>
      <c r="AP38" s="6"/>
      <c r="AQ38" s="21">
        <f t="shared" si="16"/>
        <v>0</v>
      </c>
      <c r="AR38" s="6"/>
      <c r="AS38" s="6">
        <f t="shared" si="17"/>
        <v>0</v>
      </c>
      <c r="AT38" s="6"/>
      <c r="AU38" s="6">
        <f t="shared" si="18"/>
        <v>0</v>
      </c>
      <c r="AV38" s="6"/>
      <c r="AW38" s="6">
        <f t="shared" si="19"/>
        <v>0</v>
      </c>
      <c r="AX38" s="9"/>
      <c r="AY38" s="9">
        <f t="shared" si="20"/>
        <v>0</v>
      </c>
      <c r="AZ38" s="9"/>
      <c r="BA38" s="9">
        <f t="shared" si="21"/>
        <v>0</v>
      </c>
      <c r="BB38" s="9"/>
      <c r="BC38" s="9">
        <f t="shared" si="22"/>
        <v>0</v>
      </c>
      <c r="BD38" s="9"/>
      <c r="BE38" s="10">
        <f t="shared" si="23"/>
        <v>0</v>
      </c>
      <c r="BF38" s="9"/>
      <c r="BG38" s="9">
        <f t="shared" si="24"/>
        <v>0</v>
      </c>
      <c r="BH38" s="9"/>
      <c r="BI38" s="9">
        <f t="shared" si="25"/>
        <v>0</v>
      </c>
      <c r="BJ38" s="6"/>
      <c r="BK38" s="6">
        <f t="shared" si="26"/>
        <v>0</v>
      </c>
      <c r="BL38" s="6"/>
      <c r="BM38" s="6">
        <f t="shared" si="27"/>
        <v>0</v>
      </c>
      <c r="BN38" s="6"/>
      <c r="BO38" s="6">
        <f t="shared" si="28"/>
        <v>0</v>
      </c>
      <c r="BP38" s="6"/>
      <c r="BQ38" s="6">
        <f t="shared" si="29"/>
        <v>0</v>
      </c>
      <c r="BR38" s="6"/>
      <c r="BS38" s="6">
        <f t="shared" si="30"/>
        <v>0</v>
      </c>
      <c r="BT38" s="6"/>
      <c r="BU38" s="6">
        <f t="shared" si="31"/>
        <v>0</v>
      </c>
      <c r="BV38" s="6"/>
      <c r="BW38" s="6">
        <f t="shared" si="32"/>
        <v>0</v>
      </c>
      <c r="BX38" s="6"/>
      <c r="BY38" s="6">
        <f t="shared" si="33"/>
        <v>0</v>
      </c>
      <c r="BZ38" s="6"/>
      <c r="CA38" s="6">
        <f t="shared" si="34"/>
        <v>0</v>
      </c>
      <c r="CB38" s="6"/>
      <c r="CC38" s="6">
        <f t="shared" si="35"/>
        <v>0</v>
      </c>
      <c r="CD38" s="6"/>
      <c r="CE38" s="6">
        <f t="shared" si="40"/>
        <v>0</v>
      </c>
      <c r="CF38" s="6">
        <f t="shared" si="36"/>
        <v>0</v>
      </c>
      <c r="CG38" s="6">
        <f t="shared" si="37"/>
        <v>0</v>
      </c>
    </row>
    <row r="39" spans="1:85" ht="12.75">
      <c r="A39" s="6">
        <v>29</v>
      </c>
      <c r="B39" s="672" t="s">
        <v>134</v>
      </c>
      <c r="C39" s="673"/>
      <c r="D39" s="673"/>
      <c r="E39" s="674"/>
      <c r="F39" s="131" t="s">
        <v>68</v>
      </c>
      <c r="G39" s="131">
        <v>700</v>
      </c>
      <c r="H39" s="6"/>
      <c r="I39" s="6">
        <f t="shared" si="38"/>
        <v>0</v>
      </c>
      <c r="J39" s="6"/>
      <c r="K39" s="6">
        <f t="shared" si="39"/>
        <v>0</v>
      </c>
      <c r="L39" s="6"/>
      <c r="M39" s="21">
        <f t="shared" si="1"/>
        <v>0</v>
      </c>
      <c r="N39" s="6"/>
      <c r="O39" s="6">
        <f t="shared" si="2"/>
        <v>0</v>
      </c>
      <c r="P39" s="6"/>
      <c r="Q39" s="6">
        <f t="shared" si="3"/>
        <v>0</v>
      </c>
      <c r="R39" s="6"/>
      <c r="S39" s="6">
        <f t="shared" si="4"/>
        <v>0</v>
      </c>
      <c r="T39" s="6"/>
      <c r="U39" s="6">
        <f t="shared" si="5"/>
        <v>0</v>
      </c>
      <c r="V39" s="6"/>
      <c r="W39" s="6">
        <f t="shared" si="6"/>
        <v>0</v>
      </c>
      <c r="X39" s="6"/>
      <c r="Y39" s="6">
        <f t="shared" si="7"/>
        <v>0</v>
      </c>
      <c r="Z39" s="9"/>
      <c r="AA39" s="9">
        <f t="shared" si="8"/>
        <v>0</v>
      </c>
      <c r="AB39" s="6"/>
      <c r="AC39" s="6">
        <f t="shared" si="9"/>
        <v>0</v>
      </c>
      <c r="AD39" s="6"/>
      <c r="AE39" s="6">
        <f t="shared" si="10"/>
        <v>0</v>
      </c>
      <c r="AF39" s="6"/>
      <c r="AG39" s="6">
        <f t="shared" si="11"/>
        <v>0</v>
      </c>
      <c r="AH39" s="6"/>
      <c r="AI39" s="6">
        <f t="shared" si="12"/>
        <v>0</v>
      </c>
      <c r="AJ39" s="6"/>
      <c r="AK39" s="6">
        <f t="shared" si="13"/>
        <v>0</v>
      </c>
      <c r="AL39" s="6"/>
      <c r="AM39" s="6">
        <f t="shared" si="14"/>
        <v>0</v>
      </c>
      <c r="AN39" s="6"/>
      <c r="AO39" s="6">
        <f t="shared" si="15"/>
        <v>0</v>
      </c>
      <c r="AP39" s="6"/>
      <c r="AQ39" s="21">
        <f t="shared" si="16"/>
        <v>0</v>
      </c>
      <c r="AR39" s="6"/>
      <c r="AS39" s="6">
        <f t="shared" si="17"/>
        <v>0</v>
      </c>
      <c r="AT39" s="6"/>
      <c r="AU39" s="6">
        <f t="shared" si="18"/>
        <v>0</v>
      </c>
      <c r="AV39" s="6"/>
      <c r="AW39" s="6">
        <f t="shared" si="19"/>
        <v>0</v>
      </c>
      <c r="AX39" s="9"/>
      <c r="AY39" s="9">
        <f t="shared" si="20"/>
        <v>0</v>
      </c>
      <c r="AZ39" s="9"/>
      <c r="BA39" s="9">
        <f t="shared" si="21"/>
        <v>0</v>
      </c>
      <c r="BB39" s="9"/>
      <c r="BC39" s="9">
        <f t="shared" si="22"/>
        <v>0</v>
      </c>
      <c r="BD39" s="9"/>
      <c r="BE39" s="10">
        <f t="shared" si="23"/>
        <v>0</v>
      </c>
      <c r="BF39" s="9"/>
      <c r="BG39" s="9">
        <f t="shared" si="24"/>
        <v>0</v>
      </c>
      <c r="BH39" s="9"/>
      <c r="BI39" s="9">
        <f t="shared" si="25"/>
        <v>0</v>
      </c>
      <c r="BJ39" s="6"/>
      <c r="BK39" s="6">
        <f t="shared" si="26"/>
        <v>0</v>
      </c>
      <c r="BL39" s="6"/>
      <c r="BM39" s="6">
        <f t="shared" si="27"/>
        <v>0</v>
      </c>
      <c r="BN39" s="6"/>
      <c r="BO39" s="6">
        <f t="shared" si="28"/>
        <v>0</v>
      </c>
      <c r="BP39" s="6"/>
      <c r="BQ39" s="6">
        <f t="shared" si="29"/>
        <v>0</v>
      </c>
      <c r="BR39" s="6"/>
      <c r="BS39" s="6">
        <f t="shared" si="30"/>
        <v>0</v>
      </c>
      <c r="BT39" s="6"/>
      <c r="BU39" s="6">
        <f t="shared" si="31"/>
        <v>0</v>
      </c>
      <c r="BV39" s="6"/>
      <c r="BW39" s="6">
        <f t="shared" si="32"/>
        <v>0</v>
      </c>
      <c r="BX39" s="6"/>
      <c r="BY39" s="6">
        <f t="shared" si="33"/>
        <v>0</v>
      </c>
      <c r="BZ39" s="6"/>
      <c r="CA39" s="6">
        <f t="shared" si="34"/>
        <v>0</v>
      </c>
      <c r="CB39" s="6"/>
      <c r="CC39" s="6">
        <f t="shared" si="35"/>
        <v>0</v>
      </c>
      <c r="CD39" s="6"/>
      <c r="CE39" s="6">
        <f t="shared" si="40"/>
        <v>0</v>
      </c>
      <c r="CF39" s="6">
        <f t="shared" si="36"/>
        <v>0</v>
      </c>
      <c r="CG39" s="6">
        <f t="shared" si="37"/>
        <v>0</v>
      </c>
    </row>
    <row r="40" spans="1:85" ht="12.75">
      <c r="A40" s="6">
        <v>30</v>
      </c>
      <c r="B40" s="672" t="s">
        <v>135</v>
      </c>
      <c r="C40" s="673"/>
      <c r="D40" s="673"/>
      <c r="E40" s="674"/>
      <c r="F40" s="131" t="s">
        <v>68</v>
      </c>
      <c r="G40" s="131">
        <v>210</v>
      </c>
      <c r="H40" s="6"/>
      <c r="I40" s="6">
        <f t="shared" si="38"/>
        <v>0</v>
      </c>
      <c r="J40" s="6"/>
      <c r="K40" s="6">
        <f t="shared" si="39"/>
        <v>0</v>
      </c>
      <c r="L40" s="6"/>
      <c r="M40" s="21">
        <f t="shared" si="1"/>
        <v>0</v>
      </c>
      <c r="N40" s="6"/>
      <c r="O40" s="6">
        <f t="shared" si="2"/>
        <v>0</v>
      </c>
      <c r="P40" s="6"/>
      <c r="Q40" s="6">
        <f t="shared" si="3"/>
        <v>0</v>
      </c>
      <c r="R40" s="6"/>
      <c r="S40" s="6">
        <f t="shared" si="4"/>
        <v>0</v>
      </c>
      <c r="T40" s="6"/>
      <c r="U40" s="6">
        <f t="shared" si="5"/>
        <v>0</v>
      </c>
      <c r="V40" s="6"/>
      <c r="W40" s="6">
        <f t="shared" si="6"/>
        <v>0</v>
      </c>
      <c r="X40" s="6"/>
      <c r="Y40" s="6">
        <f t="shared" si="7"/>
        <v>0</v>
      </c>
      <c r="Z40" s="9"/>
      <c r="AA40" s="9">
        <f t="shared" si="8"/>
        <v>0</v>
      </c>
      <c r="AB40" s="6"/>
      <c r="AC40" s="6">
        <f t="shared" si="9"/>
        <v>0</v>
      </c>
      <c r="AD40" s="6"/>
      <c r="AE40" s="6">
        <f t="shared" si="10"/>
        <v>0</v>
      </c>
      <c r="AF40" s="6"/>
      <c r="AG40" s="6">
        <f t="shared" si="11"/>
        <v>0</v>
      </c>
      <c r="AH40" s="6"/>
      <c r="AI40" s="6">
        <f t="shared" si="12"/>
        <v>0</v>
      </c>
      <c r="AJ40" s="6"/>
      <c r="AK40" s="6">
        <f t="shared" si="13"/>
        <v>0</v>
      </c>
      <c r="AL40" s="6"/>
      <c r="AM40" s="6">
        <f t="shared" si="14"/>
        <v>0</v>
      </c>
      <c r="AN40" s="6"/>
      <c r="AO40" s="6">
        <f t="shared" si="15"/>
        <v>0</v>
      </c>
      <c r="AP40" s="6"/>
      <c r="AQ40" s="21">
        <f t="shared" si="16"/>
        <v>0</v>
      </c>
      <c r="AR40" s="6"/>
      <c r="AS40" s="6">
        <f t="shared" si="17"/>
        <v>0</v>
      </c>
      <c r="AT40" s="6"/>
      <c r="AU40" s="6">
        <f t="shared" si="18"/>
        <v>0</v>
      </c>
      <c r="AV40" s="6"/>
      <c r="AW40" s="6">
        <f t="shared" si="19"/>
        <v>0</v>
      </c>
      <c r="AX40" s="9"/>
      <c r="AY40" s="9">
        <f t="shared" si="20"/>
        <v>0</v>
      </c>
      <c r="AZ40" s="9"/>
      <c r="BA40" s="9">
        <f t="shared" si="21"/>
        <v>0</v>
      </c>
      <c r="BB40" s="9"/>
      <c r="BC40" s="9">
        <f t="shared" si="22"/>
        <v>0</v>
      </c>
      <c r="BD40" s="9"/>
      <c r="BE40" s="10">
        <f t="shared" si="23"/>
        <v>0</v>
      </c>
      <c r="BF40" s="9"/>
      <c r="BG40" s="9">
        <f t="shared" si="24"/>
        <v>0</v>
      </c>
      <c r="BH40" s="9"/>
      <c r="BI40" s="9">
        <f t="shared" si="25"/>
        <v>0</v>
      </c>
      <c r="BJ40" s="6"/>
      <c r="BK40" s="6">
        <f t="shared" si="26"/>
        <v>0</v>
      </c>
      <c r="BL40" s="6"/>
      <c r="BM40" s="6">
        <f t="shared" si="27"/>
        <v>0</v>
      </c>
      <c r="BN40" s="6"/>
      <c r="BO40" s="6">
        <f t="shared" si="28"/>
        <v>0</v>
      </c>
      <c r="BP40" s="6">
        <v>86.5</v>
      </c>
      <c r="BQ40" s="6">
        <f t="shared" si="29"/>
        <v>18165</v>
      </c>
      <c r="BR40" s="6"/>
      <c r="BS40" s="6">
        <f t="shared" si="30"/>
        <v>0</v>
      </c>
      <c r="BT40" s="6"/>
      <c r="BU40" s="6">
        <f t="shared" si="31"/>
        <v>0</v>
      </c>
      <c r="BV40" s="6"/>
      <c r="BW40" s="6">
        <f t="shared" si="32"/>
        <v>0</v>
      </c>
      <c r="BX40" s="6"/>
      <c r="BY40" s="6">
        <f t="shared" si="33"/>
        <v>0</v>
      </c>
      <c r="BZ40" s="6"/>
      <c r="CA40" s="6">
        <f t="shared" si="34"/>
        <v>0</v>
      </c>
      <c r="CB40" s="6"/>
      <c r="CC40" s="6">
        <f t="shared" si="35"/>
        <v>0</v>
      </c>
      <c r="CD40" s="6"/>
      <c r="CE40" s="6">
        <f t="shared" si="40"/>
        <v>0</v>
      </c>
      <c r="CF40" s="6">
        <f t="shared" si="36"/>
        <v>86.5</v>
      </c>
      <c r="CG40" s="6">
        <f t="shared" si="37"/>
        <v>18165</v>
      </c>
    </row>
    <row r="41" spans="1:85" ht="12.75">
      <c r="A41" s="6">
        <v>31</v>
      </c>
      <c r="B41" s="669" t="s">
        <v>140</v>
      </c>
      <c r="C41" s="673"/>
      <c r="D41" s="673"/>
      <c r="E41" s="674"/>
      <c r="F41" s="131" t="s">
        <v>17</v>
      </c>
      <c r="G41" s="131">
        <v>12000</v>
      </c>
      <c r="H41" s="6">
        <v>0</v>
      </c>
      <c r="I41" s="6">
        <f t="shared" si="38"/>
        <v>0</v>
      </c>
      <c r="J41" s="6">
        <v>1</v>
      </c>
      <c r="K41" s="6">
        <f t="shared" si="39"/>
        <v>12000</v>
      </c>
      <c r="L41" s="6"/>
      <c r="M41" s="21">
        <f t="shared" si="1"/>
        <v>0</v>
      </c>
      <c r="N41" s="6"/>
      <c r="O41" s="6">
        <f t="shared" si="2"/>
        <v>0</v>
      </c>
      <c r="P41" s="6"/>
      <c r="Q41" s="6">
        <f t="shared" si="3"/>
        <v>0</v>
      </c>
      <c r="R41" s="6"/>
      <c r="S41" s="6">
        <f t="shared" si="4"/>
        <v>0</v>
      </c>
      <c r="T41" s="6"/>
      <c r="U41" s="6">
        <f t="shared" si="5"/>
        <v>0</v>
      </c>
      <c r="V41" s="6"/>
      <c r="W41" s="6">
        <f t="shared" si="6"/>
        <v>0</v>
      </c>
      <c r="X41" s="6"/>
      <c r="Y41" s="6">
        <f t="shared" si="7"/>
        <v>0</v>
      </c>
      <c r="Z41" s="9"/>
      <c r="AA41" s="9">
        <f t="shared" si="8"/>
        <v>0</v>
      </c>
      <c r="AB41" s="6"/>
      <c r="AC41" s="6">
        <f t="shared" si="9"/>
        <v>0</v>
      </c>
      <c r="AD41" s="6"/>
      <c r="AE41" s="6">
        <f t="shared" si="10"/>
        <v>0</v>
      </c>
      <c r="AF41" s="6"/>
      <c r="AG41" s="6">
        <f t="shared" si="11"/>
        <v>0</v>
      </c>
      <c r="AH41" s="6"/>
      <c r="AI41" s="6">
        <f t="shared" si="12"/>
        <v>0</v>
      </c>
      <c r="AJ41" s="6"/>
      <c r="AK41" s="6">
        <f t="shared" si="13"/>
        <v>0</v>
      </c>
      <c r="AL41" s="6"/>
      <c r="AM41" s="6">
        <f t="shared" si="14"/>
        <v>0</v>
      </c>
      <c r="AN41" s="6"/>
      <c r="AO41" s="6">
        <f t="shared" si="15"/>
        <v>0</v>
      </c>
      <c r="AP41" s="6"/>
      <c r="AQ41" s="21">
        <f t="shared" si="16"/>
        <v>0</v>
      </c>
      <c r="AR41" s="6"/>
      <c r="AS41" s="6">
        <f t="shared" si="17"/>
        <v>0</v>
      </c>
      <c r="AT41" s="6"/>
      <c r="AU41" s="6">
        <f t="shared" si="18"/>
        <v>0</v>
      </c>
      <c r="AV41" s="6"/>
      <c r="AW41" s="6">
        <f t="shared" si="19"/>
        <v>0</v>
      </c>
      <c r="AX41" s="9"/>
      <c r="AY41" s="9">
        <f t="shared" si="20"/>
        <v>0</v>
      </c>
      <c r="AZ41" s="9"/>
      <c r="BA41" s="9">
        <f t="shared" si="21"/>
        <v>0</v>
      </c>
      <c r="BB41" s="9"/>
      <c r="BC41" s="9">
        <f t="shared" si="22"/>
        <v>0</v>
      </c>
      <c r="BD41" s="9"/>
      <c r="BE41" s="10">
        <f t="shared" si="23"/>
        <v>0</v>
      </c>
      <c r="BF41" s="9"/>
      <c r="BG41" s="9">
        <f t="shared" si="24"/>
        <v>0</v>
      </c>
      <c r="BH41" s="9"/>
      <c r="BI41" s="9">
        <f t="shared" si="25"/>
        <v>0</v>
      </c>
      <c r="BJ41" s="6"/>
      <c r="BK41" s="6">
        <f t="shared" si="26"/>
        <v>0</v>
      </c>
      <c r="BL41" s="6"/>
      <c r="BM41" s="6">
        <f t="shared" si="27"/>
        <v>0</v>
      </c>
      <c r="BN41" s="6"/>
      <c r="BO41" s="6">
        <f t="shared" si="28"/>
        <v>0</v>
      </c>
      <c r="BP41" s="6"/>
      <c r="BQ41" s="6">
        <f t="shared" si="29"/>
        <v>0</v>
      </c>
      <c r="BR41" s="6"/>
      <c r="BS41" s="6">
        <f t="shared" si="30"/>
        <v>0</v>
      </c>
      <c r="BT41" s="6"/>
      <c r="BU41" s="6">
        <f t="shared" si="31"/>
        <v>0</v>
      </c>
      <c r="BV41" s="6"/>
      <c r="BW41" s="6">
        <f t="shared" si="32"/>
        <v>0</v>
      </c>
      <c r="BX41" s="6"/>
      <c r="BY41" s="6">
        <f t="shared" si="33"/>
        <v>0</v>
      </c>
      <c r="BZ41" s="6"/>
      <c r="CA41" s="6">
        <f t="shared" si="34"/>
        <v>0</v>
      </c>
      <c r="CB41" s="6"/>
      <c r="CC41" s="6">
        <f t="shared" si="35"/>
        <v>0</v>
      </c>
      <c r="CD41" s="6"/>
      <c r="CE41" s="6">
        <f t="shared" si="40"/>
        <v>0</v>
      </c>
      <c r="CF41" s="6">
        <f t="shared" si="36"/>
        <v>1</v>
      </c>
      <c r="CG41" s="6">
        <f t="shared" si="37"/>
        <v>12000</v>
      </c>
    </row>
    <row r="42" spans="1:85" ht="12.75">
      <c r="A42" s="6">
        <v>32</v>
      </c>
      <c r="B42" s="672" t="s">
        <v>91</v>
      </c>
      <c r="C42" s="673"/>
      <c r="D42" s="673"/>
      <c r="E42" s="674"/>
      <c r="F42" s="131" t="s">
        <v>17</v>
      </c>
      <c r="G42" s="131">
        <v>2100</v>
      </c>
      <c r="H42" s="6">
        <v>3</v>
      </c>
      <c r="I42" s="6">
        <f t="shared" si="38"/>
        <v>6300</v>
      </c>
      <c r="J42" s="6">
        <v>4</v>
      </c>
      <c r="K42" s="6">
        <f t="shared" si="39"/>
        <v>8400</v>
      </c>
      <c r="L42" s="6"/>
      <c r="M42" s="21">
        <f t="shared" si="1"/>
        <v>0</v>
      </c>
      <c r="N42" s="6"/>
      <c r="O42" s="6">
        <f t="shared" si="2"/>
        <v>0</v>
      </c>
      <c r="P42" s="6"/>
      <c r="Q42" s="6">
        <f t="shared" si="3"/>
        <v>0</v>
      </c>
      <c r="R42" s="6"/>
      <c r="S42" s="6">
        <f t="shared" si="4"/>
        <v>0</v>
      </c>
      <c r="T42" s="6"/>
      <c r="U42" s="6">
        <f t="shared" si="5"/>
        <v>0</v>
      </c>
      <c r="V42" s="6"/>
      <c r="W42" s="6">
        <f t="shared" si="6"/>
        <v>0</v>
      </c>
      <c r="X42" s="6">
        <v>1</v>
      </c>
      <c r="Y42" s="6">
        <f t="shared" si="7"/>
        <v>2100</v>
      </c>
      <c r="Z42" s="9"/>
      <c r="AA42" s="9">
        <f t="shared" si="8"/>
        <v>0</v>
      </c>
      <c r="AB42" s="6"/>
      <c r="AC42" s="6">
        <f t="shared" si="9"/>
        <v>0</v>
      </c>
      <c r="AD42" s="6"/>
      <c r="AE42" s="6">
        <f t="shared" si="10"/>
        <v>0</v>
      </c>
      <c r="AF42" s="6"/>
      <c r="AG42" s="6">
        <f t="shared" si="11"/>
        <v>0</v>
      </c>
      <c r="AH42" s="6"/>
      <c r="AI42" s="6">
        <f t="shared" si="12"/>
        <v>0</v>
      </c>
      <c r="AJ42" s="6"/>
      <c r="AK42" s="6">
        <f t="shared" si="13"/>
        <v>0</v>
      </c>
      <c r="AL42" s="6"/>
      <c r="AM42" s="6">
        <f t="shared" si="14"/>
        <v>0</v>
      </c>
      <c r="AN42" s="6"/>
      <c r="AO42" s="6">
        <f t="shared" si="15"/>
        <v>0</v>
      </c>
      <c r="AP42" s="6"/>
      <c r="AQ42" s="21">
        <f t="shared" si="16"/>
        <v>0</v>
      </c>
      <c r="AR42" s="6"/>
      <c r="AS42" s="6">
        <f t="shared" si="17"/>
        <v>0</v>
      </c>
      <c r="AT42" s="6"/>
      <c r="AU42" s="6">
        <f t="shared" si="18"/>
        <v>0</v>
      </c>
      <c r="AV42" s="6"/>
      <c r="AW42" s="6">
        <f t="shared" si="19"/>
        <v>0</v>
      </c>
      <c r="AX42" s="9"/>
      <c r="AY42" s="9">
        <f t="shared" si="20"/>
        <v>0</v>
      </c>
      <c r="AZ42" s="9"/>
      <c r="BA42" s="9">
        <f t="shared" si="21"/>
        <v>0</v>
      </c>
      <c r="BB42" s="9"/>
      <c r="BC42" s="9">
        <f t="shared" si="22"/>
        <v>0</v>
      </c>
      <c r="BD42" s="9"/>
      <c r="BE42" s="10">
        <f>BD42*G42</f>
        <v>0</v>
      </c>
      <c r="BF42" s="9"/>
      <c r="BG42" s="9">
        <f t="shared" si="24"/>
        <v>0</v>
      </c>
      <c r="BH42" s="9"/>
      <c r="BI42" s="9">
        <f t="shared" si="25"/>
        <v>0</v>
      </c>
      <c r="BJ42" s="6"/>
      <c r="BK42" s="6">
        <f t="shared" si="26"/>
        <v>0</v>
      </c>
      <c r="BL42" s="6"/>
      <c r="BM42" s="6">
        <f t="shared" si="27"/>
        <v>0</v>
      </c>
      <c r="BN42" s="6"/>
      <c r="BO42" s="6">
        <f t="shared" si="28"/>
        <v>0</v>
      </c>
      <c r="BP42" s="6"/>
      <c r="BQ42" s="6">
        <f t="shared" si="29"/>
        <v>0</v>
      </c>
      <c r="BR42" s="6"/>
      <c r="BS42" s="6">
        <f t="shared" si="30"/>
        <v>0</v>
      </c>
      <c r="BT42" s="6"/>
      <c r="BU42" s="6">
        <f t="shared" si="31"/>
        <v>0</v>
      </c>
      <c r="BV42" s="6"/>
      <c r="BW42" s="6">
        <f t="shared" si="32"/>
        <v>0</v>
      </c>
      <c r="BX42" s="6"/>
      <c r="BY42" s="6">
        <f t="shared" si="33"/>
        <v>0</v>
      </c>
      <c r="BZ42" s="6"/>
      <c r="CA42" s="6">
        <f t="shared" si="34"/>
        <v>0</v>
      </c>
      <c r="CB42" s="6"/>
      <c r="CC42" s="6">
        <f t="shared" si="35"/>
        <v>0</v>
      </c>
      <c r="CD42" s="6"/>
      <c r="CE42" s="6">
        <f t="shared" si="40"/>
        <v>0</v>
      </c>
      <c r="CF42" s="6">
        <f t="shared" si="36"/>
        <v>8</v>
      </c>
      <c r="CG42" s="6">
        <f t="shared" si="37"/>
        <v>16800</v>
      </c>
    </row>
    <row r="43" spans="1:85" ht="12.75">
      <c r="A43" s="6">
        <v>33</v>
      </c>
      <c r="B43" s="672" t="s">
        <v>92</v>
      </c>
      <c r="C43" s="673"/>
      <c r="D43" s="673"/>
      <c r="E43" s="674"/>
      <c r="F43" s="131" t="s">
        <v>68</v>
      </c>
      <c r="G43" s="131">
        <v>748</v>
      </c>
      <c r="H43" s="6"/>
      <c r="I43" s="6">
        <f t="shared" si="38"/>
        <v>0</v>
      </c>
      <c r="J43" s="6"/>
      <c r="K43" s="6">
        <f t="shared" si="39"/>
        <v>0</v>
      </c>
      <c r="L43" s="6"/>
      <c r="M43" s="21">
        <f t="shared" si="1"/>
        <v>0</v>
      </c>
      <c r="N43" s="6"/>
      <c r="O43" s="6">
        <f t="shared" si="2"/>
        <v>0</v>
      </c>
      <c r="P43" s="6"/>
      <c r="Q43" s="6">
        <f t="shared" si="3"/>
        <v>0</v>
      </c>
      <c r="R43" s="6"/>
      <c r="S43" s="6">
        <f t="shared" si="4"/>
        <v>0</v>
      </c>
      <c r="T43" s="6"/>
      <c r="U43" s="6">
        <f t="shared" si="5"/>
        <v>0</v>
      </c>
      <c r="V43" s="6"/>
      <c r="W43" s="6">
        <f t="shared" si="6"/>
        <v>0</v>
      </c>
      <c r="X43" s="6"/>
      <c r="Y43" s="6">
        <f t="shared" si="7"/>
        <v>0</v>
      </c>
      <c r="Z43" s="9"/>
      <c r="AA43" s="9">
        <f t="shared" si="8"/>
        <v>0</v>
      </c>
      <c r="AB43" s="6"/>
      <c r="AC43" s="6">
        <f t="shared" si="9"/>
        <v>0</v>
      </c>
      <c r="AD43" s="6"/>
      <c r="AE43" s="6">
        <f t="shared" si="10"/>
        <v>0</v>
      </c>
      <c r="AF43" s="6"/>
      <c r="AG43" s="6">
        <f t="shared" si="11"/>
        <v>0</v>
      </c>
      <c r="AH43" s="6"/>
      <c r="AI43" s="6">
        <f t="shared" si="12"/>
        <v>0</v>
      </c>
      <c r="AJ43" s="6"/>
      <c r="AK43" s="6">
        <f t="shared" si="13"/>
        <v>0</v>
      </c>
      <c r="AL43" s="6"/>
      <c r="AM43" s="6">
        <f t="shared" si="14"/>
        <v>0</v>
      </c>
      <c r="AN43" s="6"/>
      <c r="AO43" s="6">
        <f t="shared" si="15"/>
        <v>0</v>
      </c>
      <c r="AP43" s="6"/>
      <c r="AQ43" s="21">
        <f t="shared" si="16"/>
        <v>0</v>
      </c>
      <c r="AR43" s="6"/>
      <c r="AS43" s="6">
        <f t="shared" si="17"/>
        <v>0</v>
      </c>
      <c r="AT43" s="6"/>
      <c r="AU43" s="6">
        <f t="shared" si="18"/>
        <v>0</v>
      </c>
      <c r="AV43" s="6"/>
      <c r="AW43" s="6">
        <f t="shared" si="19"/>
        <v>0</v>
      </c>
      <c r="AX43" s="9"/>
      <c r="AY43" s="9">
        <f t="shared" si="20"/>
        <v>0</v>
      </c>
      <c r="AZ43" s="9"/>
      <c r="BA43" s="9">
        <f t="shared" si="21"/>
        <v>0</v>
      </c>
      <c r="BB43" s="9"/>
      <c r="BC43" s="9">
        <f t="shared" si="22"/>
        <v>0</v>
      </c>
      <c r="BD43" s="9"/>
      <c r="BE43" s="10">
        <f t="shared" si="23"/>
        <v>0</v>
      </c>
      <c r="BF43" s="9"/>
      <c r="BG43" s="9">
        <f t="shared" si="24"/>
        <v>0</v>
      </c>
      <c r="BH43" s="9"/>
      <c r="BI43" s="9">
        <f t="shared" si="25"/>
        <v>0</v>
      </c>
      <c r="BJ43" s="6"/>
      <c r="BK43" s="6">
        <f t="shared" si="26"/>
        <v>0</v>
      </c>
      <c r="BL43" s="6"/>
      <c r="BM43" s="6">
        <f t="shared" si="27"/>
        <v>0</v>
      </c>
      <c r="BN43" s="6"/>
      <c r="BO43" s="6">
        <f t="shared" si="28"/>
        <v>0</v>
      </c>
      <c r="BP43" s="6"/>
      <c r="BQ43" s="6">
        <f t="shared" si="29"/>
        <v>0</v>
      </c>
      <c r="BR43" s="6"/>
      <c r="BS43" s="6">
        <f t="shared" si="30"/>
        <v>0</v>
      </c>
      <c r="BT43" s="6"/>
      <c r="BU43" s="6">
        <f t="shared" si="31"/>
        <v>0</v>
      </c>
      <c r="BV43" s="6"/>
      <c r="BW43" s="6">
        <f t="shared" si="32"/>
        <v>0</v>
      </c>
      <c r="BX43" s="6"/>
      <c r="BY43" s="6">
        <f t="shared" si="33"/>
        <v>0</v>
      </c>
      <c r="BZ43" s="6"/>
      <c r="CA43" s="6">
        <f t="shared" si="34"/>
        <v>0</v>
      </c>
      <c r="CB43" s="6"/>
      <c r="CC43" s="6">
        <f t="shared" si="35"/>
        <v>0</v>
      </c>
      <c r="CD43" s="6"/>
      <c r="CE43" s="6">
        <f t="shared" si="40"/>
        <v>0</v>
      </c>
      <c r="CF43" s="6">
        <f t="shared" si="36"/>
        <v>0</v>
      </c>
      <c r="CG43" s="6">
        <f t="shared" si="37"/>
        <v>0</v>
      </c>
    </row>
    <row r="44" spans="1:85" ht="15">
      <c r="A44" s="6"/>
      <c r="B44" s="680" t="s">
        <v>93</v>
      </c>
      <c r="C44" s="680"/>
      <c r="D44" s="680"/>
      <c r="E44" s="680"/>
      <c r="F44" s="131"/>
      <c r="G44" s="131"/>
      <c r="H44" s="6"/>
      <c r="I44" s="6">
        <f t="shared" si="38"/>
        <v>0</v>
      </c>
      <c r="J44" s="6"/>
      <c r="K44" s="6">
        <f t="shared" si="39"/>
        <v>0</v>
      </c>
      <c r="L44" s="6"/>
      <c r="M44" s="21">
        <f t="shared" si="1"/>
        <v>0</v>
      </c>
      <c r="N44" s="6"/>
      <c r="O44" s="6">
        <f t="shared" si="2"/>
        <v>0</v>
      </c>
      <c r="P44" s="6"/>
      <c r="Q44" s="6">
        <f t="shared" si="3"/>
        <v>0</v>
      </c>
      <c r="R44" s="6"/>
      <c r="S44" s="6">
        <f t="shared" si="4"/>
        <v>0</v>
      </c>
      <c r="T44" s="6"/>
      <c r="U44" s="6">
        <f t="shared" si="5"/>
        <v>0</v>
      </c>
      <c r="V44" s="6"/>
      <c r="W44" s="6">
        <f t="shared" si="6"/>
        <v>0</v>
      </c>
      <c r="X44" s="6"/>
      <c r="Y44" s="6">
        <f t="shared" si="7"/>
        <v>0</v>
      </c>
      <c r="Z44" s="9"/>
      <c r="AA44" s="9">
        <f t="shared" si="8"/>
        <v>0</v>
      </c>
      <c r="AB44" s="6"/>
      <c r="AC44" s="6">
        <f t="shared" si="9"/>
        <v>0</v>
      </c>
      <c r="AD44" s="6"/>
      <c r="AE44" s="6">
        <f t="shared" si="10"/>
        <v>0</v>
      </c>
      <c r="AF44" s="6"/>
      <c r="AG44" s="6">
        <f t="shared" si="11"/>
        <v>0</v>
      </c>
      <c r="AH44" s="6"/>
      <c r="AI44" s="6">
        <f t="shared" si="12"/>
        <v>0</v>
      </c>
      <c r="AJ44" s="6"/>
      <c r="AK44" s="6">
        <f t="shared" si="13"/>
        <v>0</v>
      </c>
      <c r="AL44" s="6"/>
      <c r="AM44" s="6">
        <f t="shared" si="14"/>
        <v>0</v>
      </c>
      <c r="AN44" s="6"/>
      <c r="AO44" s="6">
        <f t="shared" si="15"/>
        <v>0</v>
      </c>
      <c r="AP44" s="6"/>
      <c r="AQ44" s="21">
        <f t="shared" si="16"/>
        <v>0</v>
      </c>
      <c r="AR44" s="6"/>
      <c r="AS44" s="6">
        <f t="shared" si="17"/>
        <v>0</v>
      </c>
      <c r="AT44" s="6"/>
      <c r="AU44" s="6">
        <f t="shared" si="18"/>
        <v>0</v>
      </c>
      <c r="AV44" s="6"/>
      <c r="AW44" s="6">
        <f t="shared" si="19"/>
        <v>0</v>
      </c>
      <c r="AX44" s="9"/>
      <c r="AY44" s="9">
        <f t="shared" si="20"/>
        <v>0</v>
      </c>
      <c r="AZ44" s="9"/>
      <c r="BA44" s="9">
        <f t="shared" si="21"/>
        <v>0</v>
      </c>
      <c r="BB44" s="9"/>
      <c r="BC44" s="9">
        <f t="shared" si="22"/>
        <v>0</v>
      </c>
      <c r="BD44" s="9"/>
      <c r="BE44" s="10">
        <f t="shared" si="23"/>
        <v>0</v>
      </c>
      <c r="BF44" s="9"/>
      <c r="BG44" s="9">
        <f t="shared" si="24"/>
        <v>0</v>
      </c>
      <c r="BH44" s="9"/>
      <c r="BI44" s="9">
        <f t="shared" si="25"/>
        <v>0</v>
      </c>
      <c r="BJ44" s="6"/>
      <c r="BK44" s="6">
        <f t="shared" si="26"/>
        <v>0</v>
      </c>
      <c r="BL44" s="6"/>
      <c r="BM44" s="6">
        <f t="shared" si="27"/>
        <v>0</v>
      </c>
      <c r="BN44" s="6"/>
      <c r="BO44" s="6">
        <f t="shared" si="28"/>
        <v>0</v>
      </c>
      <c r="BP44" s="6"/>
      <c r="BQ44" s="6">
        <f t="shared" si="29"/>
        <v>0</v>
      </c>
      <c r="BR44" s="6"/>
      <c r="BS44" s="6">
        <f t="shared" si="30"/>
        <v>0</v>
      </c>
      <c r="BT44" s="6"/>
      <c r="BU44" s="6">
        <f t="shared" si="31"/>
        <v>0</v>
      </c>
      <c r="BV44" s="6"/>
      <c r="BW44" s="6">
        <f t="shared" si="32"/>
        <v>0</v>
      </c>
      <c r="BX44" s="6"/>
      <c r="BY44" s="6">
        <f t="shared" si="33"/>
        <v>0</v>
      </c>
      <c r="BZ44" s="6"/>
      <c r="CA44" s="6">
        <f t="shared" si="34"/>
        <v>0</v>
      </c>
      <c r="CB44" s="6"/>
      <c r="CC44" s="6">
        <f t="shared" si="35"/>
        <v>0</v>
      </c>
      <c r="CD44" s="6"/>
      <c r="CE44" s="6">
        <f t="shared" si="40"/>
        <v>0</v>
      </c>
      <c r="CF44" s="6">
        <f t="shared" si="36"/>
        <v>0</v>
      </c>
      <c r="CG44" s="6">
        <f t="shared" si="37"/>
        <v>0</v>
      </c>
    </row>
    <row r="45" spans="1:85" ht="12.75">
      <c r="A45" s="6">
        <v>34</v>
      </c>
      <c r="B45" s="672" t="s">
        <v>94</v>
      </c>
      <c r="C45" s="673"/>
      <c r="D45" s="673"/>
      <c r="E45" s="674"/>
      <c r="F45" s="131" t="s">
        <v>68</v>
      </c>
      <c r="G45" s="131">
        <v>715</v>
      </c>
      <c r="H45" s="6"/>
      <c r="I45" s="6">
        <f t="shared" si="38"/>
        <v>0</v>
      </c>
      <c r="J45" s="6"/>
      <c r="K45" s="6">
        <f t="shared" si="39"/>
        <v>0</v>
      </c>
      <c r="L45" s="6"/>
      <c r="M45" s="21">
        <f t="shared" si="1"/>
        <v>0</v>
      </c>
      <c r="N45" s="6"/>
      <c r="O45" s="6">
        <f t="shared" si="2"/>
        <v>0</v>
      </c>
      <c r="P45" s="6"/>
      <c r="Q45" s="6">
        <f t="shared" si="3"/>
        <v>0</v>
      </c>
      <c r="R45" s="6"/>
      <c r="S45" s="6">
        <f t="shared" si="4"/>
        <v>0</v>
      </c>
      <c r="T45" s="6"/>
      <c r="U45" s="6">
        <f t="shared" si="5"/>
        <v>0</v>
      </c>
      <c r="V45" s="6"/>
      <c r="W45" s="6">
        <f t="shared" si="6"/>
        <v>0</v>
      </c>
      <c r="X45" s="6"/>
      <c r="Y45" s="6">
        <f t="shared" si="7"/>
        <v>0</v>
      </c>
      <c r="Z45" s="9"/>
      <c r="AA45" s="9">
        <f t="shared" si="8"/>
        <v>0</v>
      </c>
      <c r="AB45" s="6">
        <v>50</v>
      </c>
      <c r="AC45" s="6">
        <f t="shared" si="9"/>
        <v>35750</v>
      </c>
      <c r="AD45" s="6"/>
      <c r="AE45" s="6">
        <f t="shared" si="10"/>
        <v>0</v>
      </c>
      <c r="AF45" s="6"/>
      <c r="AG45" s="6">
        <f t="shared" si="11"/>
        <v>0</v>
      </c>
      <c r="AH45" s="6"/>
      <c r="AI45" s="6">
        <f t="shared" si="12"/>
        <v>0</v>
      </c>
      <c r="AJ45" s="6"/>
      <c r="AK45" s="6">
        <f t="shared" si="13"/>
        <v>0</v>
      </c>
      <c r="AL45" s="6"/>
      <c r="AM45" s="6">
        <f t="shared" si="14"/>
        <v>0</v>
      </c>
      <c r="AN45" s="6"/>
      <c r="AO45" s="6">
        <f t="shared" si="15"/>
        <v>0</v>
      </c>
      <c r="AP45" s="6"/>
      <c r="AQ45" s="21">
        <f t="shared" si="16"/>
        <v>0</v>
      </c>
      <c r="AR45" s="6"/>
      <c r="AS45" s="6">
        <f t="shared" si="17"/>
        <v>0</v>
      </c>
      <c r="AT45" s="6"/>
      <c r="AU45" s="6">
        <f t="shared" si="18"/>
        <v>0</v>
      </c>
      <c r="AV45" s="6"/>
      <c r="AW45" s="6">
        <f t="shared" si="19"/>
        <v>0</v>
      </c>
      <c r="AX45" s="9"/>
      <c r="AY45" s="9">
        <f t="shared" si="20"/>
        <v>0</v>
      </c>
      <c r="AZ45" s="9"/>
      <c r="BA45" s="9">
        <f t="shared" si="21"/>
        <v>0</v>
      </c>
      <c r="BB45" s="9"/>
      <c r="BC45" s="9">
        <f t="shared" si="22"/>
        <v>0</v>
      </c>
      <c r="BD45" s="9"/>
      <c r="BE45" s="10">
        <f t="shared" si="23"/>
        <v>0</v>
      </c>
      <c r="BF45" s="9"/>
      <c r="BG45" s="9">
        <f t="shared" si="24"/>
        <v>0</v>
      </c>
      <c r="BH45" s="9"/>
      <c r="BI45" s="9">
        <f t="shared" si="25"/>
        <v>0</v>
      </c>
      <c r="BJ45" s="6"/>
      <c r="BK45" s="6">
        <f t="shared" si="26"/>
        <v>0</v>
      </c>
      <c r="BL45" s="6"/>
      <c r="BM45" s="6">
        <f t="shared" si="27"/>
        <v>0</v>
      </c>
      <c r="BN45" s="6"/>
      <c r="BO45" s="6">
        <f t="shared" si="28"/>
        <v>0</v>
      </c>
      <c r="BP45" s="6"/>
      <c r="BQ45" s="6">
        <f t="shared" si="29"/>
        <v>0</v>
      </c>
      <c r="BR45" s="6"/>
      <c r="BS45" s="6">
        <f t="shared" si="30"/>
        <v>0</v>
      </c>
      <c r="BT45" s="6"/>
      <c r="BU45" s="6">
        <f t="shared" si="31"/>
        <v>0</v>
      </c>
      <c r="BV45" s="6"/>
      <c r="BW45" s="6">
        <f t="shared" si="32"/>
        <v>0</v>
      </c>
      <c r="BX45" s="6"/>
      <c r="BY45" s="6">
        <f t="shared" si="33"/>
        <v>0</v>
      </c>
      <c r="BZ45" s="6"/>
      <c r="CA45" s="6">
        <f t="shared" si="34"/>
        <v>0</v>
      </c>
      <c r="CB45" s="6"/>
      <c r="CC45" s="6">
        <f t="shared" si="35"/>
        <v>0</v>
      </c>
      <c r="CD45" s="6"/>
      <c r="CE45" s="6">
        <f t="shared" si="40"/>
        <v>0</v>
      </c>
      <c r="CF45" s="6">
        <f t="shared" si="36"/>
        <v>50</v>
      </c>
      <c r="CG45" s="6">
        <f t="shared" si="37"/>
        <v>35750</v>
      </c>
    </row>
    <row r="46" spans="1:85" ht="12.75">
      <c r="A46" s="6">
        <v>35</v>
      </c>
      <c r="B46" s="672" t="s">
        <v>169</v>
      </c>
      <c r="C46" s="673"/>
      <c r="D46" s="673"/>
      <c r="E46" s="674"/>
      <c r="F46" s="131" t="s">
        <v>68</v>
      </c>
      <c r="G46" s="131">
        <v>610</v>
      </c>
      <c r="H46" s="6"/>
      <c r="I46" s="6">
        <f t="shared" si="38"/>
        <v>0</v>
      </c>
      <c r="J46" s="6"/>
      <c r="K46" s="6">
        <f t="shared" si="39"/>
        <v>0</v>
      </c>
      <c r="L46" s="6"/>
      <c r="M46" s="21">
        <f t="shared" si="1"/>
        <v>0</v>
      </c>
      <c r="N46" s="6"/>
      <c r="O46" s="6">
        <f t="shared" si="2"/>
        <v>0</v>
      </c>
      <c r="P46" s="6"/>
      <c r="Q46" s="6">
        <f t="shared" si="3"/>
        <v>0</v>
      </c>
      <c r="R46" s="6"/>
      <c r="S46" s="6">
        <f t="shared" si="4"/>
        <v>0</v>
      </c>
      <c r="T46" s="6"/>
      <c r="U46" s="6">
        <f t="shared" si="5"/>
        <v>0</v>
      </c>
      <c r="V46" s="6"/>
      <c r="W46" s="6">
        <f t="shared" si="6"/>
        <v>0</v>
      </c>
      <c r="X46" s="6"/>
      <c r="Y46" s="6">
        <f t="shared" si="7"/>
        <v>0</v>
      </c>
      <c r="Z46" s="9"/>
      <c r="AA46" s="9">
        <f t="shared" si="8"/>
        <v>0</v>
      </c>
      <c r="AB46" s="6">
        <v>17.4</v>
      </c>
      <c r="AC46" s="6">
        <f t="shared" si="9"/>
        <v>10614</v>
      </c>
      <c r="AD46" s="6">
        <v>41.2</v>
      </c>
      <c r="AE46" s="6">
        <f t="shared" si="10"/>
        <v>25132</v>
      </c>
      <c r="AF46" s="6"/>
      <c r="AG46" s="6">
        <f t="shared" si="11"/>
        <v>0</v>
      </c>
      <c r="AH46" s="6"/>
      <c r="AI46" s="6">
        <f t="shared" si="12"/>
        <v>0</v>
      </c>
      <c r="AJ46" s="6"/>
      <c r="AK46" s="6">
        <f t="shared" si="13"/>
        <v>0</v>
      </c>
      <c r="AL46" s="6"/>
      <c r="AM46" s="6">
        <f t="shared" si="14"/>
        <v>0</v>
      </c>
      <c r="AN46" s="6">
        <v>65</v>
      </c>
      <c r="AO46" s="6">
        <f t="shared" si="15"/>
        <v>39650</v>
      </c>
      <c r="AP46" s="6">
        <f>66.2*0</f>
        <v>0</v>
      </c>
      <c r="AQ46" s="21">
        <f t="shared" si="16"/>
        <v>0</v>
      </c>
      <c r="AR46" s="6"/>
      <c r="AS46" s="6">
        <f t="shared" si="17"/>
        <v>0</v>
      </c>
      <c r="AT46" s="6">
        <v>49</v>
      </c>
      <c r="AU46" s="6">
        <f t="shared" si="18"/>
        <v>29890</v>
      </c>
      <c r="AV46" s="6"/>
      <c r="AW46" s="6">
        <f t="shared" si="19"/>
        <v>0</v>
      </c>
      <c r="AX46" s="9"/>
      <c r="AY46" s="9">
        <f t="shared" si="20"/>
        <v>0</v>
      </c>
      <c r="AZ46" s="9"/>
      <c r="BA46" s="9">
        <f t="shared" si="21"/>
        <v>0</v>
      </c>
      <c r="BB46" s="9"/>
      <c r="BC46" s="9">
        <f t="shared" si="22"/>
        <v>0</v>
      </c>
      <c r="BD46" s="9"/>
      <c r="BE46" s="10">
        <f t="shared" si="23"/>
        <v>0</v>
      </c>
      <c r="BF46" s="9"/>
      <c r="BG46" s="9">
        <f t="shared" si="24"/>
        <v>0</v>
      </c>
      <c r="BH46" s="9"/>
      <c r="BI46" s="9">
        <f t="shared" si="25"/>
        <v>0</v>
      </c>
      <c r="BJ46" s="6">
        <v>35</v>
      </c>
      <c r="BK46" s="6">
        <f t="shared" si="26"/>
        <v>21350</v>
      </c>
      <c r="BL46" s="6">
        <f>36*0</f>
        <v>0</v>
      </c>
      <c r="BM46" s="6">
        <f t="shared" si="27"/>
        <v>0</v>
      </c>
      <c r="BN46" s="6"/>
      <c r="BO46" s="6">
        <f t="shared" si="28"/>
        <v>0</v>
      </c>
      <c r="BP46" s="6"/>
      <c r="BQ46" s="6">
        <f t="shared" si="29"/>
        <v>0</v>
      </c>
      <c r="BR46" s="6"/>
      <c r="BS46" s="6">
        <f t="shared" si="30"/>
        <v>0</v>
      </c>
      <c r="BT46" s="6"/>
      <c r="BU46" s="6">
        <f t="shared" si="31"/>
        <v>0</v>
      </c>
      <c r="BV46" s="6"/>
      <c r="BW46" s="6">
        <f t="shared" si="32"/>
        <v>0</v>
      </c>
      <c r="BX46" s="6"/>
      <c r="BY46" s="6">
        <f t="shared" si="33"/>
        <v>0</v>
      </c>
      <c r="BZ46" s="6"/>
      <c r="CA46" s="6">
        <f t="shared" si="34"/>
        <v>0</v>
      </c>
      <c r="CB46" s="6"/>
      <c r="CC46" s="6">
        <f t="shared" si="35"/>
        <v>0</v>
      </c>
      <c r="CD46" s="6"/>
      <c r="CE46" s="6">
        <f t="shared" si="40"/>
        <v>0</v>
      </c>
      <c r="CF46" s="6">
        <f t="shared" si="36"/>
        <v>207.6</v>
      </c>
      <c r="CG46" s="6">
        <f t="shared" si="37"/>
        <v>126636</v>
      </c>
    </row>
    <row r="47" spans="1:85" ht="12.75">
      <c r="A47" s="6">
        <v>36</v>
      </c>
      <c r="B47" s="672" t="s">
        <v>95</v>
      </c>
      <c r="C47" s="673"/>
      <c r="D47" s="673"/>
      <c r="E47" s="674"/>
      <c r="F47" s="131" t="s">
        <v>66</v>
      </c>
      <c r="G47" s="131">
        <v>1375</v>
      </c>
      <c r="H47" s="6"/>
      <c r="I47" s="6">
        <f t="shared" si="38"/>
        <v>0</v>
      </c>
      <c r="J47" s="6"/>
      <c r="K47" s="6">
        <f t="shared" si="39"/>
        <v>0</v>
      </c>
      <c r="L47" s="6"/>
      <c r="M47" s="21">
        <f t="shared" si="1"/>
        <v>0</v>
      </c>
      <c r="N47" s="6"/>
      <c r="O47" s="6">
        <f t="shared" si="2"/>
        <v>0</v>
      </c>
      <c r="P47" s="6"/>
      <c r="Q47" s="6">
        <f t="shared" si="3"/>
        <v>0</v>
      </c>
      <c r="R47" s="6"/>
      <c r="S47" s="6">
        <f t="shared" si="4"/>
        <v>0</v>
      </c>
      <c r="T47" s="6"/>
      <c r="U47" s="6">
        <f t="shared" si="5"/>
        <v>0</v>
      </c>
      <c r="V47" s="6"/>
      <c r="W47" s="6">
        <f t="shared" si="6"/>
        <v>0</v>
      </c>
      <c r="X47" s="6"/>
      <c r="Y47" s="6">
        <f t="shared" si="7"/>
        <v>0</v>
      </c>
      <c r="Z47" s="9"/>
      <c r="AA47" s="9">
        <f t="shared" si="8"/>
        <v>0</v>
      </c>
      <c r="AB47" s="6"/>
      <c r="AC47" s="6">
        <f t="shared" si="9"/>
        <v>0</v>
      </c>
      <c r="AD47" s="6"/>
      <c r="AE47" s="6">
        <f t="shared" si="10"/>
        <v>0</v>
      </c>
      <c r="AF47" s="6"/>
      <c r="AG47" s="6">
        <f t="shared" si="11"/>
        <v>0</v>
      </c>
      <c r="AH47" s="6"/>
      <c r="AI47" s="6">
        <f t="shared" si="12"/>
        <v>0</v>
      </c>
      <c r="AJ47" s="6"/>
      <c r="AK47" s="6">
        <f t="shared" si="13"/>
        <v>0</v>
      </c>
      <c r="AL47" s="6"/>
      <c r="AM47" s="6">
        <f t="shared" si="14"/>
        <v>0</v>
      </c>
      <c r="AN47" s="6"/>
      <c r="AO47" s="6">
        <f t="shared" si="15"/>
        <v>0</v>
      </c>
      <c r="AP47" s="6"/>
      <c r="AQ47" s="21">
        <f t="shared" si="16"/>
        <v>0</v>
      </c>
      <c r="AR47" s="6"/>
      <c r="AS47" s="6">
        <f t="shared" si="17"/>
        <v>0</v>
      </c>
      <c r="AT47" s="6"/>
      <c r="AU47" s="6">
        <f t="shared" si="18"/>
        <v>0</v>
      </c>
      <c r="AV47" s="6"/>
      <c r="AW47" s="6">
        <f t="shared" si="19"/>
        <v>0</v>
      </c>
      <c r="AX47" s="9"/>
      <c r="AY47" s="9">
        <f t="shared" si="20"/>
        <v>0</v>
      </c>
      <c r="AZ47" s="9"/>
      <c r="BA47" s="9">
        <f t="shared" si="21"/>
        <v>0</v>
      </c>
      <c r="BB47" s="9"/>
      <c r="BC47" s="9">
        <f t="shared" si="22"/>
        <v>0</v>
      </c>
      <c r="BD47" s="9"/>
      <c r="BE47" s="10">
        <f t="shared" si="23"/>
        <v>0</v>
      </c>
      <c r="BF47" s="9"/>
      <c r="BG47" s="9">
        <f t="shared" si="24"/>
        <v>0</v>
      </c>
      <c r="BH47" s="9"/>
      <c r="BI47" s="9">
        <f t="shared" si="25"/>
        <v>0</v>
      </c>
      <c r="BJ47" s="6"/>
      <c r="BK47" s="6">
        <f t="shared" si="26"/>
        <v>0</v>
      </c>
      <c r="BL47" s="6"/>
      <c r="BM47" s="6">
        <f t="shared" si="27"/>
        <v>0</v>
      </c>
      <c r="BN47" s="6"/>
      <c r="BO47" s="6">
        <f t="shared" si="28"/>
        <v>0</v>
      </c>
      <c r="BP47" s="6"/>
      <c r="BQ47" s="6">
        <f t="shared" si="29"/>
        <v>0</v>
      </c>
      <c r="BR47" s="6"/>
      <c r="BS47" s="6">
        <f t="shared" si="30"/>
        <v>0</v>
      </c>
      <c r="BT47" s="6"/>
      <c r="BU47" s="6">
        <f t="shared" si="31"/>
        <v>0</v>
      </c>
      <c r="BV47" s="6"/>
      <c r="BW47" s="6">
        <f t="shared" si="32"/>
        <v>0</v>
      </c>
      <c r="BX47" s="6"/>
      <c r="BY47" s="6">
        <f t="shared" si="33"/>
        <v>0</v>
      </c>
      <c r="BZ47" s="6"/>
      <c r="CA47" s="6">
        <f t="shared" si="34"/>
        <v>0</v>
      </c>
      <c r="CB47" s="6"/>
      <c r="CC47" s="6">
        <f t="shared" si="35"/>
        <v>0</v>
      </c>
      <c r="CD47" s="6"/>
      <c r="CE47" s="6">
        <f t="shared" si="40"/>
        <v>0</v>
      </c>
      <c r="CF47" s="6">
        <f t="shared" si="36"/>
        <v>0</v>
      </c>
      <c r="CG47" s="6">
        <f t="shared" si="37"/>
        <v>0</v>
      </c>
    </row>
    <row r="48" spans="1:85" ht="12.75">
      <c r="A48" s="6">
        <v>37</v>
      </c>
      <c r="B48" s="672" t="s">
        <v>96</v>
      </c>
      <c r="C48" s="673"/>
      <c r="D48" s="673"/>
      <c r="E48" s="674"/>
      <c r="F48" s="131" t="s">
        <v>17</v>
      </c>
      <c r="G48" s="131">
        <v>5280</v>
      </c>
      <c r="H48" s="6"/>
      <c r="I48" s="6">
        <f t="shared" si="38"/>
        <v>0</v>
      </c>
      <c r="J48" s="6"/>
      <c r="K48" s="6">
        <f t="shared" si="39"/>
        <v>0</v>
      </c>
      <c r="L48" s="6"/>
      <c r="M48" s="21">
        <f t="shared" si="1"/>
        <v>0</v>
      </c>
      <c r="N48" s="6"/>
      <c r="O48" s="6">
        <f t="shared" si="2"/>
        <v>0</v>
      </c>
      <c r="P48" s="6"/>
      <c r="Q48" s="6">
        <f t="shared" si="3"/>
        <v>0</v>
      </c>
      <c r="R48" s="6"/>
      <c r="S48" s="6">
        <f t="shared" si="4"/>
        <v>0</v>
      </c>
      <c r="T48" s="6"/>
      <c r="U48" s="6">
        <f t="shared" si="5"/>
        <v>0</v>
      </c>
      <c r="V48" s="6"/>
      <c r="W48" s="6">
        <f t="shared" si="6"/>
        <v>0</v>
      </c>
      <c r="X48" s="6"/>
      <c r="Y48" s="6">
        <f t="shared" si="7"/>
        <v>0</v>
      </c>
      <c r="Z48" s="9"/>
      <c r="AA48" s="9">
        <f t="shared" si="8"/>
        <v>0</v>
      </c>
      <c r="AB48" s="6"/>
      <c r="AC48" s="6">
        <f t="shared" si="9"/>
        <v>0</v>
      </c>
      <c r="AD48" s="6"/>
      <c r="AE48" s="6">
        <f t="shared" si="10"/>
        <v>0</v>
      </c>
      <c r="AF48" s="6"/>
      <c r="AG48" s="6">
        <f t="shared" si="11"/>
        <v>0</v>
      </c>
      <c r="AH48" s="6"/>
      <c r="AI48" s="6">
        <f t="shared" si="12"/>
        <v>0</v>
      </c>
      <c r="AJ48" s="6"/>
      <c r="AK48" s="6">
        <f t="shared" si="13"/>
        <v>0</v>
      </c>
      <c r="AL48" s="6"/>
      <c r="AM48" s="6">
        <f t="shared" si="14"/>
        <v>0</v>
      </c>
      <c r="AN48" s="6"/>
      <c r="AO48" s="6">
        <f t="shared" si="15"/>
        <v>0</v>
      </c>
      <c r="AP48" s="6"/>
      <c r="AQ48" s="21">
        <f t="shared" si="16"/>
        <v>0</v>
      </c>
      <c r="AR48" s="6"/>
      <c r="AS48" s="6">
        <f t="shared" si="17"/>
        <v>0</v>
      </c>
      <c r="AT48" s="6"/>
      <c r="AU48" s="6">
        <f t="shared" si="18"/>
        <v>0</v>
      </c>
      <c r="AV48" s="6"/>
      <c r="AW48" s="6">
        <f t="shared" si="19"/>
        <v>0</v>
      </c>
      <c r="AX48" s="9"/>
      <c r="AY48" s="9">
        <f t="shared" si="20"/>
        <v>0</v>
      </c>
      <c r="AZ48" s="9">
        <v>1</v>
      </c>
      <c r="BA48" s="9">
        <f t="shared" si="21"/>
        <v>5280</v>
      </c>
      <c r="BB48" s="9"/>
      <c r="BC48" s="9">
        <f t="shared" si="22"/>
        <v>0</v>
      </c>
      <c r="BD48" s="9"/>
      <c r="BE48" s="10">
        <f t="shared" si="23"/>
        <v>0</v>
      </c>
      <c r="BF48" s="9"/>
      <c r="BG48" s="9">
        <f t="shared" si="24"/>
        <v>0</v>
      </c>
      <c r="BH48" s="9"/>
      <c r="BI48" s="9">
        <f t="shared" si="25"/>
        <v>0</v>
      </c>
      <c r="BJ48" s="6"/>
      <c r="BK48" s="6">
        <f t="shared" si="26"/>
        <v>0</v>
      </c>
      <c r="BL48" s="6"/>
      <c r="BM48" s="6">
        <f t="shared" si="27"/>
        <v>0</v>
      </c>
      <c r="BN48" s="6">
        <v>1</v>
      </c>
      <c r="BO48" s="6">
        <f t="shared" si="28"/>
        <v>5280</v>
      </c>
      <c r="BP48" s="6"/>
      <c r="BQ48" s="6">
        <f t="shared" si="29"/>
        <v>0</v>
      </c>
      <c r="BR48" s="6"/>
      <c r="BS48" s="6">
        <f t="shared" si="30"/>
        <v>0</v>
      </c>
      <c r="BT48" s="6"/>
      <c r="BU48" s="6">
        <f t="shared" si="31"/>
        <v>0</v>
      </c>
      <c r="BV48" s="6"/>
      <c r="BW48" s="6">
        <f t="shared" si="32"/>
        <v>0</v>
      </c>
      <c r="BX48" s="6"/>
      <c r="BY48" s="6">
        <f t="shared" si="33"/>
        <v>0</v>
      </c>
      <c r="BZ48" s="6"/>
      <c r="CA48" s="6">
        <f t="shared" si="34"/>
        <v>0</v>
      </c>
      <c r="CB48" s="6"/>
      <c r="CC48" s="6">
        <f t="shared" si="35"/>
        <v>0</v>
      </c>
      <c r="CD48" s="6"/>
      <c r="CE48" s="6">
        <f t="shared" si="40"/>
        <v>0</v>
      </c>
      <c r="CF48" s="6">
        <f t="shared" si="36"/>
        <v>2</v>
      </c>
      <c r="CG48" s="6">
        <f t="shared" si="37"/>
        <v>10560</v>
      </c>
    </row>
    <row r="49" spans="1:85" ht="12.75">
      <c r="A49" s="6">
        <v>38</v>
      </c>
      <c r="B49" s="672" t="s">
        <v>97</v>
      </c>
      <c r="C49" s="673"/>
      <c r="D49" s="673"/>
      <c r="E49" s="674"/>
      <c r="F49" s="131" t="s">
        <v>17</v>
      </c>
      <c r="G49" s="131">
        <v>2750</v>
      </c>
      <c r="H49" s="6"/>
      <c r="I49" s="6">
        <f t="shared" si="38"/>
        <v>0</v>
      </c>
      <c r="J49" s="6"/>
      <c r="K49" s="6">
        <f t="shared" si="39"/>
        <v>0</v>
      </c>
      <c r="L49" s="6"/>
      <c r="M49" s="21">
        <f t="shared" si="1"/>
        <v>0</v>
      </c>
      <c r="N49" s="6"/>
      <c r="O49" s="6">
        <f t="shared" si="2"/>
        <v>0</v>
      </c>
      <c r="P49" s="6"/>
      <c r="Q49" s="6">
        <f t="shared" si="3"/>
        <v>0</v>
      </c>
      <c r="R49" s="6"/>
      <c r="S49" s="6">
        <f t="shared" si="4"/>
        <v>0</v>
      </c>
      <c r="T49" s="6"/>
      <c r="U49" s="6">
        <f t="shared" si="5"/>
        <v>0</v>
      </c>
      <c r="V49" s="6"/>
      <c r="W49" s="6">
        <f t="shared" si="6"/>
        <v>0</v>
      </c>
      <c r="X49" s="6"/>
      <c r="Y49" s="6">
        <f t="shared" si="7"/>
        <v>0</v>
      </c>
      <c r="Z49" s="9"/>
      <c r="AA49" s="9">
        <f t="shared" si="8"/>
        <v>0</v>
      </c>
      <c r="AB49" s="6"/>
      <c r="AC49" s="6">
        <f t="shared" si="9"/>
        <v>0</v>
      </c>
      <c r="AD49" s="6"/>
      <c r="AE49" s="6">
        <f t="shared" si="10"/>
        <v>0</v>
      </c>
      <c r="AF49" s="6"/>
      <c r="AG49" s="6">
        <f t="shared" si="11"/>
        <v>0</v>
      </c>
      <c r="AH49" s="6"/>
      <c r="AI49" s="6">
        <f t="shared" si="12"/>
        <v>0</v>
      </c>
      <c r="AJ49" s="6"/>
      <c r="AK49" s="6">
        <f t="shared" si="13"/>
        <v>0</v>
      </c>
      <c r="AL49" s="6"/>
      <c r="AM49" s="6">
        <f t="shared" si="14"/>
        <v>0</v>
      </c>
      <c r="AN49" s="6"/>
      <c r="AO49" s="6">
        <f t="shared" si="15"/>
        <v>0</v>
      </c>
      <c r="AP49" s="6"/>
      <c r="AQ49" s="21">
        <f t="shared" si="16"/>
        <v>0</v>
      </c>
      <c r="AR49" s="6"/>
      <c r="AS49" s="6">
        <f t="shared" si="17"/>
        <v>0</v>
      </c>
      <c r="AT49" s="6"/>
      <c r="AU49" s="6">
        <f t="shared" si="18"/>
        <v>0</v>
      </c>
      <c r="AV49" s="6"/>
      <c r="AW49" s="6">
        <f t="shared" si="19"/>
        <v>0</v>
      </c>
      <c r="AX49" s="9"/>
      <c r="AY49" s="9">
        <f t="shared" si="20"/>
        <v>0</v>
      </c>
      <c r="AZ49" s="9">
        <v>3</v>
      </c>
      <c r="BA49" s="9">
        <f t="shared" si="21"/>
        <v>8250</v>
      </c>
      <c r="BB49" s="9"/>
      <c r="BC49" s="9">
        <f t="shared" si="22"/>
        <v>0</v>
      </c>
      <c r="BD49" s="9"/>
      <c r="BE49" s="10">
        <f t="shared" si="23"/>
        <v>0</v>
      </c>
      <c r="BF49" s="9"/>
      <c r="BG49" s="9">
        <f t="shared" si="24"/>
        <v>0</v>
      </c>
      <c r="BH49" s="9"/>
      <c r="BI49" s="9">
        <f t="shared" si="25"/>
        <v>0</v>
      </c>
      <c r="BJ49" s="6"/>
      <c r="BK49" s="6">
        <f t="shared" si="26"/>
        <v>0</v>
      </c>
      <c r="BL49" s="6"/>
      <c r="BM49" s="6">
        <f t="shared" si="27"/>
        <v>0</v>
      </c>
      <c r="BN49" s="6"/>
      <c r="BO49" s="6">
        <f t="shared" si="28"/>
        <v>0</v>
      </c>
      <c r="BP49" s="6"/>
      <c r="BQ49" s="6">
        <f t="shared" si="29"/>
        <v>0</v>
      </c>
      <c r="BR49" s="6"/>
      <c r="BS49" s="6">
        <f t="shared" si="30"/>
        <v>0</v>
      </c>
      <c r="BT49" s="6"/>
      <c r="BU49" s="6">
        <f t="shared" si="31"/>
        <v>0</v>
      </c>
      <c r="BV49" s="6"/>
      <c r="BW49" s="6">
        <f t="shared" si="32"/>
        <v>0</v>
      </c>
      <c r="BX49" s="6"/>
      <c r="BY49" s="6">
        <f t="shared" si="33"/>
        <v>0</v>
      </c>
      <c r="BZ49" s="6"/>
      <c r="CA49" s="6">
        <f t="shared" si="34"/>
        <v>0</v>
      </c>
      <c r="CB49" s="6"/>
      <c r="CC49" s="6">
        <f t="shared" si="35"/>
        <v>0</v>
      </c>
      <c r="CD49" s="6"/>
      <c r="CE49" s="6">
        <f t="shared" si="40"/>
        <v>0</v>
      </c>
      <c r="CF49" s="6">
        <f t="shared" si="36"/>
        <v>3</v>
      </c>
      <c r="CG49" s="6">
        <f t="shared" si="37"/>
        <v>8250</v>
      </c>
    </row>
    <row r="50" spans="1:85" ht="12.75">
      <c r="A50" s="6">
        <v>39</v>
      </c>
      <c r="B50" s="672" t="s">
        <v>98</v>
      </c>
      <c r="C50" s="673"/>
      <c r="D50" s="673"/>
      <c r="E50" s="674"/>
      <c r="F50" s="131" t="s">
        <v>17</v>
      </c>
      <c r="G50" s="131">
        <v>3740</v>
      </c>
      <c r="H50" s="6"/>
      <c r="I50" s="6">
        <f t="shared" si="38"/>
        <v>0</v>
      </c>
      <c r="J50" s="6"/>
      <c r="K50" s="6">
        <f t="shared" si="39"/>
        <v>0</v>
      </c>
      <c r="L50" s="6"/>
      <c r="M50" s="21">
        <f t="shared" si="1"/>
        <v>0</v>
      </c>
      <c r="N50" s="6"/>
      <c r="O50" s="6">
        <f t="shared" si="2"/>
        <v>0</v>
      </c>
      <c r="P50" s="6"/>
      <c r="Q50" s="6">
        <f t="shared" si="3"/>
        <v>0</v>
      </c>
      <c r="R50" s="6"/>
      <c r="S50" s="6">
        <f t="shared" si="4"/>
        <v>0</v>
      </c>
      <c r="T50" s="6"/>
      <c r="U50" s="6">
        <f t="shared" si="5"/>
        <v>0</v>
      </c>
      <c r="V50" s="6"/>
      <c r="W50" s="6">
        <f t="shared" si="6"/>
        <v>0</v>
      </c>
      <c r="X50" s="6"/>
      <c r="Y50" s="6">
        <f t="shared" si="7"/>
        <v>0</v>
      </c>
      <c r="Z50" s="9"/>
      <c r="AA50" s="9">
        <f t="shared" si="8"/>
        <v>0</v>
      </c>
      <c r="AB50" s="6"/>
      <c r="AC50" s="6">
        <f t="shared" si="9"/>
        <v>0</v>
      </c>
      <c r="AD50" s="6"/>
      <c r="AE50" s="6">
        <f t="shared" si="10"/>
        <v>0</v>
      </c>
      <c r="AF50" s="6"/>
      <c r="AG50" s="6">
        <f t="shared" si="11"/>
        <v>0</v>
      </c>
      <c r="AH50" s="6"/>
      <c r="AI50" s="6">
        <f t="shared" si="12"/>
        <v>0</v>
      </c>
      <c r="AJ50" s="6"/>
      <c r="AK50" s="6">
        <f t="shared" si="13"/>
        <v>0</v>
      </c>
      <c r="AL50" s="6"/>
      <c r="AM50" s="6">
        <f t="shared" si="14"/>
        <v>0</v>
      </c>
      <c r="AN50" s="6"/>
      <c r="AO50" s="6">
        <f t="shared" si="15"/>
        <v>0</v>
      </c>
      <c r="AP50" s="6"/>
      <c r="AQ50" s="21">
        <f t="shared" si="16"/>
        <v>0</v>
      </c>
      <c r="AR50" s="6"/>
      <c r="AS50" s="6">
        <f t="shared" si="17"/>
        <v>0</v>
      </c>
      <c r="AT50" s="6"/>
      <c r="AU50" s="6">
        <f t="shared" si="18"/>
        <v>0</v>
      </c>
      <c r="AV50" s="6"/>
      <c r="AW50" s="6">
        <f t="shared" si="19"/>
        <v>0</v>
      </c>
      <c r="AX50" s="9"/>
      <c r="AY50" s="9">
        <f t="shared" si="20"/>
        <v>0</v>
      </c>
      <c r="AZ50" s="9"/>
      <c r="BA50" s="9">
        <f t="shared" si="21"/>
        <v>0</v>
      </c>
      <c r="BB50" s="9"/>
      <c r="BC50" s="9">
        <f t="shared" si="22"/>
        <v>0</v>
      </c>
      <c r="BD50" s="9"/>
      <c r="BE50" s="10">
        <f t="shared" si="23"/>
        <v>0</v>
      </c>
      <c r="BF50" s="9"/>
      <c r="BG50" s="9">
        <f t="shared" si="24"/>
        <v>0</v>
      </c>
      <c r="BH50" s="9"/>
      <c r="BI50" s="9">
        <f t="shared" si="25"/>
        <v>0</v>
      </c>
      <c r="BJ50" s="6"/>
      <c r="BK50" s="6">
        <f t="shared" si="26"/>
        <v>0</v>
      </c>
      <c r="BL50" s="6"/>
      <c r="BM50" s="6">
        <f t="shared" si="27"/>
        <v>0</v>
      </c>
      <c r="BN50" s="6"/>
      <c r="BO50" s="6">
        <f t="shared" si="28"/>
        <v>0</v>
      </c>
      <c r="BP50" s="6"/>
      <c r="BQ50" s="6">
        <f t="shared" si="29"/>
        <v>0</v>
      </c>
      <c r="BR50" s="6"/>
      <c r="BS50" s="6">
        <f t="shared" si="30"/>
        <v>0</v>
      </c>
      <c r="BT50" s="6"/>
      <c r="BU50" s="6">
        <f t="shared" si="31"/>
        <v>0</v>
      </c>
      <c r="BV50" s="6"/>
      <c r="BW50" s="6">
        <f t="shared" si="32"/>
        <v>0</v>
      </c>
      <c r="BX50" s="6"/>
      <c r="BY50" s="6">
        <f t="shared" si="33"/>
        <v>0</v>
      </c>
      <c r="BZ50" s="6"/>
      <c r="CA50" s="6">
        <f t="shared" si="34"/>
        <v>0</v>
      </c>
      <c r="CB50" s="6"/>
      <c r="CC50" s="6">
        <f t="shared" si="35"/>
        <v>0</v>
      </c>
      <c r="CD50" s="6"/>
      <c r="CE50" s="6">
        <f t="shared" si="40"/>
        <v>0</v>
      </c>
      <c r="CF50" s="6">
        <f t="shared" si="36"/>
        <v>0</v>
      </c>
      <c r="CG50" s="6">
        <f t="shared" si="37"/>
        <v>0</v>
      </c>
    </row>
    <row r="51" spans="1:85" ht="12.75">
      <c r="A51" s="6">
        <v>40</v>
      </c>
      <c r="B51" s="672" t="s">
        <v>99</v>
      </c>
      <c r="C51" s="673"/>
      <c r="D51" s="673"/>
      <c r="E51" s="674"/>
      <c r="F51" s="131" t="s">
        <v>17</v>
      </c>
      <c r="G51" s="131">
        <v>2145</v>
      </c>
      <c r="H51" s="6"/>
      <c r="I51" s="6">
        <f t="shared" si="38"/>
        <v>0</v>
      </c>
      <c r="J51" s="6"/>
      <c r="K51" s="6">
        <f t="shared" si="39"/>
        <v>0</v>
      </c>
      <c r="L51" s="6"/>
      <c r="M51" s="21">
        <f t="shared" si="1"/>
        <v>0</v>
      </c>
      <c r="N51" s="6"/>
      <c r="O51" s="6">
        <f t="shared" si="2"/>
        <v>0</v>
      </c>
      <c r="P51" s="6"/>
      <c r="Q51" s="6">
        <f t="shared" si="3"/>
        <v>0</v>
      </c>
      <c r="R51" s="6"/>
      <c r="S51" s="6">
        <f t="shared" si="4"/>
        <v>0</v>
      </c>
      <c r="T51" s="6"/>
      <c r="U51" s="6">
        <f t="shared" si="5"/>
        <v>0</v>
      </c>
      <c r="V51" s="6"/>
      <c r="W51" s="6">
        <f t="shared" si="6"/>
        <v>0</v>
      </c>
      <c r="X51" s="6"/>
      <c r="Y51" s="6">
        <f t="shared" si="7"/>
        <v>0</v>
      </c>
      <c r="Z51" s="9"/>
      <c r="AA51" s="9">
        <f t="shared" si="8"/>
        <v>0</v>
      </c>
      <c r="AB51" s="6"/>
      <c r="AC51" s="6">
        <f t="shared" si="9"/>
        <v>0</v>
      </c>
      <c r="AD51" s="6"/>
      <c r="AE51" s="6">
        <f t="shared" si="10"/>
        <v>0</v>
      </c>
      <c r="AF51" s="6"/>
      <c r="AG51" s="6">
        <f t="shared" si="11"/>
        <v>0</v>
      </c>
      <c r="AH51" s="6"/>
      <c r="AI51" s="6">
        <f t="shared" si="12"/>
        <v>0</v>
      </c>
      <c r="AJ51" s="6"/>
      <c r="AK51" s="6">
        <f t="shared" si="13"/>
        <v>0</v>
      </c>
      <c r="AL51" s="6"/>
      <c r="AM51" s="6">
        <f t="shared" si="14"/>
        <v>0</v>
      </c>
      <c r="AN51" s="6"/>
      <c r="AO51" s="6">
        <f t="shared" si="15"/>
        <v>0</v>
      </c>
      <c r="AP51" s="6"/>
      <c r="AQ51" s="21">
        <f t="shared" si="16"/>
        <v>0</v>
      </c>
      <c r="AR51" s="6"/>
      <c r="AS51" s="6">
        <f t="shared" si="17"/>
        <v>0</v>
      </c>
      <c r="AT51" s="6"/>
      <c r="AU51" s="6">
        <f t="shared" si="18"/>
        <v>0</v>
      </c>
      <c r="AV51" s="6"/>
      <c r="AW51" s="6">
        <f t="shared" si="19"/>
        <v>0</v>
      </c>
      <c r="AX51" s="9"/>
      <c r="AY51" s="9">
        <f t="shared" si="20"/>
        <v>0</v>
      </c>
      <c r="AZ51" s="9"/>
      <c r="BA51" s="9">
        <f t="shared" si="21"/>
        <v>0</v>
      </c>
      <c r="BB51" s="9"/>
      <c r="BC51" s="9">
        <f t="shared" si="22"/>
        <v>0</v>
      </c>
      <c r="BD51" s="9"/>
      <c r="BE51" s="10">
        <f t="shared" si="23"/>
        <v>0</v>
      </c>
      <c r="BF51" s="9"/>
      <c r="BG51" s="9">
        <f t="shared" si="24"/>
        <v>0</v>
      </c>
      <c r="BH51" s="9"/>
      <c r="BI51" s="9">
        <f t="shared" si="25"/>
        <v>0</v>
      </c>
      <c r="BJ51" s="6"/>
      <c r="BK51" s="6">
        <f t="shared" si="26"/>
        <v>0</v>
      </c>
      <c r="BL51" s="6"/>
      <c r="BM51" s="6">
        <f t="shared" si="27"/>
        <v>0</v>
      </c>
      <c r="BN51" s="6"/>
      <c r="BO51" s="6">
        <f t="shared" si="28"/>
        <v>0</v>
      </c>
      <c r="BP51" s="6"/>
      <c r="BQ51" s="6">
        <f>BP51*G51</f>
        <v>0</v>
      </c>
      <c r="BR51" s="6"/>
      <c r="BS51" s="6">
        <f t="shared" si="30"/>
        <v>0</v>
      </c>
      <c r="BT51" s="6"/>
      <c r="BU51" s="6">
        <f t="shared" si="31"/>
        <v>0</v>
      </c>
      <c r="BV51" s="6"/>
      <c r="BW51" s="6">
        <f t="shared" si="32"/>
        <v>0</v>
      </c>
      <c r="BX51" s="6"/>
      <c r="BY51" s="6">
        <f t="shared" si="33"/>
        <v>0</v>
      </c>
      <c r="BZ51" s="6"/>
      <c r="CA51" s="6">
        <f t="shared" si="34"/>
        <v>0</v>
      </c>
      <c r="CB51" s="6"/>
      <c r="CC51" s="6">
        <f t="shared" si="35"/>
        <v>0</v>
      </c>
      <c r="CD51" s="6"/>
      <c r="CE51" s="6">
        <f t="shared" si="40"/>
        <v>0</v>
      </c>
      <c r="CF51" s="6">
        <f t="shared" si="36"/>
        <v>0</v>
      </c>
      <c r="CG51" s="6">
        <f t="shared" si="37"/>
        <v>0</v>
      </c>
    </row>
    <row r="52" spans="1:85" ht="12.75">
      <c r="A52" s="6">
        <v>41</v>
      </c>
      <c r="B52" s="669" t="s">
        <v>141</v>
      </c>
      <c r="C52" s="673"/>
      <c r="D52" s="673"/>
      <c r="E52" s="674"/>
      <c r="F52" s="131" t="s">
        <v>17</v>
      </c>
      <c r="G52" s="131">
        <v>5500</v>
      </c>
      <c r="H52" s="6"/>
      <c r="I52" s="6">
        <f t="shared" si="38"/>
        <v>0</v>
      </c>
      <c r="J52" s="6"/>
      <c r="K52" s="6">
        <f t="shared" si="39"/>
        <v>0</v>
      </c>
      <c r="L52" s="6"/>
      <c r="M52" s="21">
        <f t="shared" si="1"/>
        <v>0</v>
      </c>
      <c r="N52" s="6"/>
      <c r="O52" s="6">
        <f t="shared" si="2"/>
        <v>0</v>
      </c>
      <c r="P52" s="6"/>
      <c r="Q52" s="6">
        <f t="shared" si="3"/>
        <v>0</v>
      </c>
      <c r="R52" s="6"/>
      <c r="S52" s="6">
        <f t="shared" si="4"/>
        <v>0</v>
      </c>
      <c r="T52" s="6"/>
      <c r="U52" s="6">
        <f t="shared" si="5"/>
        <v>0</v>
      </c>
      <c r="V52" s="6"/>
      <c r="W52" s="6">
        <f t="shared" si="6"/>
        <v>0</v>
      </c>
      <c r="X52" s="6"/>
      <c r="Y52" s="6">
        <f t="shared" si="7"/>
        <v>0</v>
      </c>
      <c r="Z52" s="9"/>
      <c r="AA52" s="9">
        <f t="shared" si="8"/>
        <v>0</v>
      </c>
      <c r="AB52" s="6"/>
      <c r="AC52" s="6">
        <f t="shared" si="9"/>
        <v>0</v>
      </c>
      <c r="AD52" s="6"/>
      <c r="AE52" s="6">
        <f t="shared" si="10"/>
        <v>0</v>
      </c>
      <c r="AF52" s="6"/>
      <c r="AG52" s="6">
        <f t="shared" si="11"/>
        <v>0</v>
      </c>
      <c r="AH52" s="6"/>
      <c r="AI52" s="6">
        <f t="shared" si="12"/>
        <v>0</v>
      </c>
      <c r="AJ52" s="6"/>
      <c r="AK52" s="6">
        <f t="shared" si="13"/>
        <v>0</v>
      </c>
      <c r="AL52" s="6"/>
      <c r="AM52" s="6">
        <f t="shared" si="14"/>
        <v>0</v>
      </c>
      <c r="AN52" s="6"/>
      <c r="AO52" s="6">
        <f t="shared" si="15"/>
        <v>0</v>
      </c>
      <c r="AP52" s="6"/>
      <c r="AQ52" s="21">
        <f t="shared" si="16"/>
        <v>0</v>
      </c>
      <c r="AR52" s="6"/>
      <c r="AS52" s="6">
        <f t="shared" si="17"/>
        <v>0</v>
      </c>
      <c r="AT52" s="6"/>
      <c r="AU52" s="6">
        <f t="shared" si="18"/>
        <v>0</v>
      </c>
      <c r="AV52" s="6"/>
      <c r="AW52" s="6">
        <f t="shared" si="19"/>
        <v>0</v>
      </c>
      <c r="AX52" s="9"/>
      <c r="AY52" s="9">
        <f t="shared" si="20"/>
        <v>0</v>
      </c>
      <c r="AZ52" s="9">
        <v>1</v>
      </c>
      <c r="BA52" s="9">
        <f t="shared" si="21"/>
        <v>5500</v>
      </c>
      <c r="BB52" s="9"/>
      <c r="BC52" s="9">
        <f t="shared" si="22"/>
        <v>0</v>
      </c>
      <c r="BD52" s="9"/>
      <c r="BE52" s="10">
        <f t="shared" si="23"/>
        <v>0</v>
      </c>
      <c r="BF52" s="9"/>
      <c r="BG52" s="9">
        <f t="shared" si="24"/>
        <v>0</v>
      </c>
      <c r="BH52" s="9"/>
      <c r="BI52" s="9">
        <f t="shared" si="25"/>
        <v>0</v>
      </c>
      <c r="BJ52" s="6"/>
      <c r="BK52" s="6">
        <f t="shared" si="26"/>
        <v>0</v>
      </c>
      <c r="BL52" s="6"/>
      <c r="BM52" s="6">
        <f t="shared" si="27"/>
        <v>0</v>
      </c>
      <c r="BN52" s="6"/>
      <c r="BO52" s="6">
        <f t="shared" si="28"/>
        <v>0</v>
      </c>
      <c r="BP52" s="6"/>
      <c r="BQ52" s="6">
        <f>BP52*G52</f>
        <v>0</v>
      </c>
      <c r="BR52" s="6"/>
      <c r="BS52" s="6">
        <f t="shared" si="30"/>
        <v>0</v>
      </c>
      <c r="BT52" s="6"/>
      <c r="BU52" s="6">
        <f t="shared" si="31"/>
        <v>0</v>
      </c>
      <c r="BV52" s="6"/>
      <c r="BW52" s="6">
        <f t="shared" si="32"/>
        <v>0</v>
      </c>
      <c r="BX52" s="6"/>
      <c r="BY52" s="6">
        <f t="shared" si="33"/>
        <v>0</v>
      </c>
      <c r="BZ52" s="6"/>
      <c r="CA52" s="6">
        <f t="shared" si="34"/>
        <v>0</v>
      </c>
      <c r="CB52" s="6"/>
      <c r="CC52" s="6">
        <f t="shared" si="35"/>
        <v>0</v>
      </c>
      <c r="CD52" s="6"/>
      <c r="CE52" s="6">
        <f t="shared" si="40"/>
        <v>0</v>
      </c>
      <c r="CF52" s="6">
        <f t="shared" si="36"/>
        <v>1</v>
      </c>
      <c r="CG52" s="6">
        <f t="shared" si="37"/>
        <v>5500</v>
      </c>
    </row>
    <row r="53" spans="1:85" ht="12.75">
      <c r="A53" s="6">
        <v>42</v>
      </c>
      <c r="B53" s="669" t="s">
        <v>142</v>
      </c>
      <c r="C53" s="670"/>
      <c r="D53" s="670"/>
      <c r="E53" s="671"/>
      <c r="F53" s="131" t="s">
        <v>68</v>
      </c>
      <c r="G53" s="131">
        <v>782</v>
      </c>
      <c r="H53" s="6"/>
      <c r="I53" s="6">
        <f t="shared" si="38"/>
        <v>0</v>
      </c>
      <c r="J53" s="6"/>
      <c r="K53" s="6">
        <f t="shared" si="39"/>
        <v>0</v>
      </c>
      <c r="L53" s="6"/>
      <c r="M53" s="21">
        <f t="shared" si="1"/>
        <v>0</v>
      </c>
      <c r="N53" s="6"/>
      <c r="O53" s="6">
        <f t="shared" si="2"/>
        <v>0</v>
      </c>
      <c r="P53" s="6"/>
      <c r="Q53" s="6">
        <f t="shared" si="3"/>
        <v>0</v>
      </c>
      <c r="R53" s="6"/>
      <c r="S53" s="6">
        <f t="shared" si="4"/>
        <v>0</v>
      </c>
      <c r="T53" s="6"/>
      <c r="U53" s="6">
        <f t="shared" si="5"/>
        <v>0</v>
      </c>
      <c r="V53" s="6"/>
      <c r="W53" s="6">
        <f t="shared" si="6"/>
        <v>0</v>
      </c>
      <c r="X53" s="6"/>
      <c r="Y53" s="6">
        <f t="shared" si="7"/>
        <v>0</v>
      </c>
      <c r="Z53" s="9"/>
      <c r="AA53" s="9">
        <f t="shared" si="8"/>
        <v>0</v>
      </c>
      <c r="AB53" s="6"/>
      <c r="AC53" s="6">
        <f t="shared" si="9"/>
        <v>0</v>
      </c>
      <c r="AD53" s="6"/>
      <c r="AE53" s="6">
        <f t="shared" si="10"/>
        <v>0</v>
      </c>
      <c r="AF53" s="6"/>
      <c r="AG53" s="6">
        <f t="shared" si="11"/>
        <v>0</v>
      </c>
      <c r="AH53" s="6"/>
      <c r="AI53" s="6">
        <f t="shared" si="12"/>
        <v>0</v>
      </c>
      <c r="AJ53" s="6"/>
      <c r="AK53" s="6">
        <f t="shared" si="13"/>
        <v>0</v>
      </c>
      <c r="AL53" s="6"/>
      <c r="AM53" s="6">
        <f t="shared" si="14"/>
        <v>0</v>
      </c>
      <c r="AN53" s="6"/>
      <c r="AO53" s="6">
        <f t="shared" si="15"/>
        <v>0</v>
      </c>
      <c r="AP53" s="6"/>
      <c r="AQ53" s="21">
        <f t="shared" si="16"/>
        <v>0</v>
      </c>
      <c r="AR53" s="6"/>
      <c r="AS53" s="6">
        <f t="shared" si="17"/>
        <v>0</v>
      </c>
      <c r="AT53" s="6"/>
      <c r="AU53" s="6">
        <f t="shared" si="18"/>
        <v>0</v>
      </c>
      <c r="AV53" s="6"/>
      <c r="AW53" s="6">
        <f t="shared" si="19"/>
        <v>0</v>
      </c>
      <c r="AX53" s="9"/>
      <c r="AY53" s="9">
        <f t="shared" si="20"/>
        <v>0</v>
      </c>
      <c r="AZ53" s="9"/>
      <c r="BA53" s="9">
        <f t="shared" si="21"/>
        <v>0</v>
      </c>
      <c r="BB53" s="9"/>
      <c r="BC53" s="9">
        <f t="shared" si="22"/>
        <v>0</v>
      </c>
      <c r="BD53" s="9"/>
      <c r="BE53" s="10">
        <f t="shared" si="23"/>
        <v>0</v>
      </c>
      <c r="BF53" s="9">
        <v>39</v>
      </c>
      <c r="BG53" s="9">
        <f t="shared" si="24"/>
        <v>30498</v>
      </c>
      <c r="BH53" s="9"/>
      <c r="BI53" s="9">
        <f t="shared" si="25"/>
        <v>0</v>
      </c>
      <c r="BJ53" s="6"/>
      <c r="BK53" s="6">
        <f t="shared" si="26"/>
        <v>0</v>
      </c>
      <c r="BL53" s="6"/>
      <c r="BM53" s="6">
        <f t="shared" si="27"/>
        <v>0</v>
      </c>
      <c r="BN53" s="6"/>
      <c r="BO53" s="6">
        <f t="shared" si="28"/>
        <v>0</v>
      </c>
      <c r="BP53" s="6"/>
      <c r="BQ53" s="6">
        <f>BP53*G53</f>
        <v>0</v>
      </c>
      <c r="BR53" s="6"/>
      <c r="BS53" s="6">
        <f t="shared" si="30"/>
        <v>0</v>
      </c>
      <c r="BT53" s="6"/>
      <c r="BU53" s="6">
        <f t="shared" si="31"/>
        <v>0</v>
      </c>
      <c r="BV53" s="6"/>
      <c r="BW53" s="6">
        <f t="shared" si="32"/>
        <v>0</v>
      </c>
      <c r="BX53" s="6"/>
      <c r="BY53" s="6">
        <f t="shared" si="33"/>
        <v>0</v>
      </c>
      <c r="BZ53" s="6"/>
      <c r="CA53" s="6">
        <f t="shared" si="34"/>
        <v>0</v>
      </c>
      <c r="CB53" s="6"/>
      <c r="CC53" s="6">
        <f t="shared" si="35"/>
        <v>0</v>
      </c>
      <c r="CD53" s="6"/>
      <c r="CE53" s="6">
        <f t="shared" si="40"/>
        <v>0</v>
      </c>
      <c r="CF53" s="6">
        <f t="shared" si="36"/>
        <v>39</v>
      </c>
      <c r="CG53" s="6">
        <f t="shared" si="37"/>
        <v>30498</v>
      </c>
    </row>
    <row r="54" spans="1:85" ht="12.75">
      <c r="A54" s="6">
        <v>43</v>
      </c>
      <c r="B54" s="672" t="s">
        <v>37</v>
      </c>
      <c r="C54" s="673"/>
      <c r="D54" s="673"/>
      <c r="E54" s="674"/>
      <c r="F54" s="131" t="s">
        <v>38</v>
      </c>
      <c r="G54" s="131"/>
      <c r="H54" s="6"/>
      <c r="I54" s="6"/>
      <c r="J54" s="6"/>
      <c r="K54" s="6"/>
      <c r="L54" s="6"/>
      <c r="M54" s="2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9"/>
      <c r="AA54" s="9"/>
      <c r="AB54" s="6"/>
      <c r="AC54" s="6"/>
      <c r="AD54" s="6"/>
      <c r="AE54" s="6"/>
      <c r="AF54" s="6"/>
      <c r="AG54" s="6"/>
      <c r="AH54" s="6"/>
      <c r="AI54" s="6"/>
      <c r="AJ54" s="8"/>
      <c r="AK54" s="6"/>
      <c r="AL54" s="6"/>
      <c r="AM54" s="6"/>
      <c r="AN54" s="6"/>
      <c r="AO54" s="6"/>
      <c r="AP54" s="6"/>
      <c r="AQ54" s="21"/>
      <c r="AR54" s="6"/>
      <c r="AS54" s="6"/>
      <c r="AT54" s="6"/>
      <c r="AU54" s="6"/>
      <c r="AV54" s="6"/>
      <c r="AW54" s="6"/>
      <c r="AX54" s="9"/>
      <c r="AY54" s="9"/>
      <c r="AZ54" s="9"/>
      <c r="BA54" s="9"/>
      <c r="BB54" s="9"/>
      <c r="BC54" s="9"/>
      <c r="BD54" s="9"/>
      <c r="BE54" s="10"/>
      <c r="BF54" s="9"/>
      <c r="BG54" s="9"/>
      <c r="BH54" s="9"/>
      <c r="BI54" s="9"/>
      <c r="BJ54" s="6"/>
      <c r="BK54" s="6"/>
      <c r="BL54" s="6" t="s">
        <v>240</v>
      </c>
      <c r="BM54" s="6">
        <v>3900</v>
      </c>
      <c r="BN54" s="6"/>
      <c r="BO54" s="6">
        <v>10450</v>
      </c>
      <c r="BP54" s="6"/>
      <c r="BQ54" s="6"/>
      <c r="BR54" s="6"/>
      <c r="BS54" s="6"/>
      <c r="BT54" s="6"/>
      <c r="BU54" s="6"/>
      <c r="BV54" s="6"/>
      <c r="BW54" s="6">
        <f t="shared" si="32"/>
        <v>0</v>
      </c>
      <c r="BX54" s="6"/>
      <c r="BY54" s="6">
        <f t="shared" si="33"/>
        <v>0</v>
      </c>
      <c r="BZ54" s="6"/>
      <c r="CA54" s="6">
        <f t="shared" si="34"/>
        <v>0</v>
      </c>
      <c r="CB54" s="6"/>
      <c r="CC54" s="6">
        <f t="shared" si="35"/>
        <v>0</v>
      </c>
      <c r="CD54" s="6"/>
      <c r="CE54" s="6"/>
      <c r="CF54" s="6" t="e">
        <f t="shared" si="36"/>
        <v>#VALUE!</v>
      </c>
      <c r="CG54" s="6">
        <f t="shared" si="37"/>
        <v>14350</v>
      </c>
    </row>
    <row r="55" spans="1:85" ht="15">
      <c r="A55" s="6"/>
      <c r="B55" s="680" t="s">
        <v>100</v>
      </c>
      <c r="C55" s="680"/>
      <c r="D55" s="680"/>
      <c r="E55" s="680"/>
      <c r="F55" s="6"/>
      <c r="G55" s="6"/>
      <c r="H55" s="6"/>
      <c r="I55" s="426">
        <f>SUM(I8:I54)</f>
        <v>14660</v>
      </c>
      <c r="J55" s="6"/>
      <c r="K55" s="426">
        <f aca="true" t="shared" si="41" ref="K55:BU55">SUM(K8:K54)</f>
        <v>28760</v>
      </c>
      <c r="L55" s="6"/>
      <c r="M55" s="426">
        <f t="shared" si="41"/>
        <v>66628.86</v>
      </c>
      <c r="N55" s="6"/>
      <c r="O55" s="427">
        <f t="shared" si="41"/>
        <v>7524</v>
      </c>
      <c r="P55" s="22"/>
      <c r="Q55" s="427">
        <f t="shared" si="41"/>
        <v>44198</v>
      </c>
      <c r="R55" s="22"/>
      <c r="S55" s="427">
        <f t="shared" si="41"/>
        <v>63867</v>
      </c>
      <c r="T55" s="22"/>
      <c r="U55" s="427">
        <f t="shared" si="41"/>
        <v>63422</v>
      </c>
      <c r="V55" s="22"/>
      <c r="W55" s="426">
        <f t="shared" si="41"/>
        <v>61701</v>
      </c>
      <c r="X55" s="6"/>
      <c r="Y55" s="426">
        <f t="shared" si="41"/>
        <v>69120</v>
      </c>
      <c r="Z55" s="9"/>
      <c r="AA55" s="426">
        <f t="shared" si="41"/>
        <v>32692</v>
      </c>
      <c r="AB55" s="6"/>
      <c r="AC55" s="426">
        <f t="shared" si="41"/>
        <v>46364</v>
      </c>
      <c r="AD55" s="6"/>
      <c r="AE55" s="426">
        <f t="shared" si="41"/>
        <v>43372</v>
      </c>
      <c r="AF55" s="6"/>
      <c r="AG55" s="426">
        <f t="shared" si="41"/>
        <v>84040</v>
      </c>
      <c r="AH55" s="6"/>
      <c r="AI55" s="427">
        <f t="shared" si="41"/>
        <v>81218.29999999999</v>
      </c>
      <c r="AJ55" s="6"/>
      <c r="AK55" s="426">
        <f t="shared" si="41"/>
        <v>82650</v>
      </c>
      <c r="AL55" s="6"/>
      <c r="AM55" s="427">
        <f t="shared" si="41"/>
        <v>139415</v>
      </c>
      <c r="AN55" s="6"/>
      <c r="AO55" s="426">
        <f t="shared" si="41"/>
        <v>39650</v>
      </c>
      <c r="AP55" s="6"/>
      <c r="AQ55" s="427">
        <f t="shared" si="41"/>
        <v>0</v>
      </c>
      <c r="AR55" s="22"/>
      <c r="AS55" s="427">
        <f t="shared" si="41"/>
        <v>63035.200000000004</v>
      </c>
      <c r="AT55" s="6"/>
      <c r="AU55" s="426">
        <f t="shared" si="41"/>
        <v>29890</v>
      </c>
      <c r="AV55" s="6"/>
      <c r="AW55" s="427">
        <f t="shared" si="41"/>
        <v>15959.999999999998</v>
      </c>
      <c r="AX55" s="6"/>
      <c r="AY55" s="426">
        <f t="shared" si="41"/>
        <v>48738</v>
      </c>
      <c r="AZ55" s="6"/>
      <c r="BA55" s="426">
        <f t="shared" si="41"/>
        <v>24637</v>
      </c>
      <c r="BB55" s="6"/>
      <c r="BC55" s="426">
        <f t="shared" si="41"/>
        <v>57270</v>
      </c>
      <c r="BD55" s="6"/>
      <c r="BE55" s="427">
        <f t="shared" si="41"/>
        <v>77774.40000000001</v>
      </c>
      <c r="BF55" s="6"/>
      <c r="BG55" s="426">
        <f t="shared" si="41"/>
        <v>30498</v>
      </c>
      <c r="BH55" s="6"/>
      <c r="BI55" s="426">
        <f t="shared" si="41"/>
        <v>40698.119999999995</v>
      </c>
      <c r="BJ55" s="6"/>
      <c r="BK55" s="426">
        <f t="shared" si="41"/>
        <v>21350</v>
      </c>
      <c r="BL55" s="6"/>
      <c r="BM55" s="426">
        <f t="shared" si="41"/>
        <v>38328</v>
      </c>
      <c r="BN55" s="6"/>
      <c r="BO55" s="427">
        <f t="shared" si="41"/>
        <v>20375.8</v>
      </c>
      <c r="BP55" s="6"/>
      <c r="BQ55" s="426">
        <f t="shared" si="41"/>
        <v>21903</v>
      </c>
      <c r="BR55" s="6"/>
      <c r="BS55" s="426">
        <f t="shared" si="41"/>
        <v>20738</v>
      </c>
      <c r="BT55" s="6"/>
      <c r="BU55" s="427">
        <f t="shared" si="41"/>
        <v>4645.799999999999</v>
      </c>
      <c r="BV55" s="9"/>
      <c r="BW55" s="426">
        <f>SUM(BW9:BW54)</f>
        <v>6942</v>
      </c>
      <c r="BX55" s="136"/>
      <c r="BY55" s="426">
        <f>SUM(BY9:BY54)</f>
        <v>6942</v>
      </c>
      <c r="BZ55" s="136"/>
      <c r="CA55" s="426">
        <f>SUM(CA9:CA54)</f>
        <v>6942</v>
      </c>
      <c r="CB55" s="136"/>
      <c r="CC55" s="426">
        <f>SUM(CC9:CC54)</f>
        <v>6942</v>
      </c>
      <c r="CD55" s="136"/>
      <c r="CE55" s="426">
        <f>SUM(CE8:CE54)</f>
        <v>6942</v>
      </c>
      <c r="CF55" s="6"/>
      <c r="CG55" s="134">
        <f>SUM(CG9:CG54)</f>
        <v>1519833.48</v>
      </c>
    </row>
  </sheetData>
  <mergeCells count="124">
    <mergeCell ref="B48:E48"/>
    <mergeCell ref="B53:E53"/>
    <mergeCell ref="B54:E54"/>
    <mergeCell ref="B55:E55"/>
    <mergeCell ref="B49:E49"/>
    <mergeCell ref="B50:E50"/>
    <mergeCell ref="B51:E51"/>
    <mergeCell ref="B52:E52"/>
    <mergeCell ref="B43:E43"/>
    <mergeCell ref="B44:E44"/>
    <mergeCell ref="B45:E45"/>
    <mergeCell ref="B47:E47"/>
    <mergeCell ref="B46:E46"/>
    <mergeCell ref="B39:E39"/>
    <mergeCell ref="B40:E40"/>
    <mergeCell ref="B41:E41"/>
    <mergeCell ref="B42:E42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B15:E15"/>
    <mergeCell ref="B16:E16"/>
    <mergeCell ref="B17:E17"/>
    <mergeCell ref="B18:E18"/>
    <mergeCell ref="B11:E11"/>
    <mergeCell ref="B12:E12"/>
    <mergeCell ref="B13:E13"/>
    <mergeCell ref="B14:E14"/>
    <mergeCell ref="CG6:CG7"/>
    <mergeCell ref="B8:E8"/>
    <mergeCell ref="B9:E9"/>
    <mergeCell ref="B10:E10"/>
    <mergeCell ref="BR6:BS6"/>
    <mergeCell ref="BT6:BU6"/>
    <mergeCell ref="CD6:CE6"/>
    <mergeCell ref="CF6:CF7"/>
    <mergeCell ref="BJ6:BK6"/>
    <mergeCell ref="BL6:BM6"/>
    <mergeCell ref="AV6:AW6"/>
    <mergeCell ref="AX6:AY6"/>
    <mergeCell ref="AZ6:BA6"/>
    <mergeCell ref="BN6:BO6"/>
    <mergeCell ref="BB6:BC6"/>
    <mergeCell ref="BD6:BE6"/>
    <mergeCell ref="BF6:BG6"/>
    <mergeCell ref="BH6:BI6"/>
    <mergeCell ref="AN6:AO6"/>
    <mergeCell ref="AP6:AQ6"/>
    <mergeCell ref="AR6:AS6"/>
    <mergeCell ref="AT6:AU6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H6:I6"/>
    <mergeCell ref="J6:K6"/>
    <mergeCell ref="L6:M6"/>
    <mergeCell ref="N6:O6"/>
    <mergeCell ref="A5:A7"/>
    <mergeCell ref="B5:E7"/>
    <mergeCell ref="F5:F7"/>
    <mergeCell ref="G5:G7"/>
    <mergeCell ref="BX6:BY6"/>
    <mergeCell ref="BZ6:CA6"/>
    <mergeCell ref="CB6:CC6"/>
    <mergeCell ref="AX5:BG5"/>
    <mergeCell ref="BV6:BW6"/>
    <mergeCell ref="BP6:BQ6"/>
    <mergeCell ref="CF5:CG5"/>
    <mergeCell ref="Z5:AI5"/>
    <mergeCell ref="AJ5:AW5"/>
    <mergeCell ref="BH5:BK5"/>
    <mergeCell ref="BL5:BU5"/>
    <mergeCell ref="BV5:BY5"/>
    <mergeCell ref="BZ5:CE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H1:I1"/>
    <mergeCell ref="H2:I2"/>
    <mergeCell ref="H3:I3"/>
    <mergeCell ref="J1:K1"/>
    <mergeCell ref="J2:K2"/>
    <mergeCell ref="J3:K3"/>
    <mergeCell ref="N1:O1"/>
    <mergeCell ref="N2:O2"/>
    <mergeCell ref="N3:O3"/>
    <mergeCell ref="R1:S1"/>
    <mergeCell ref="R2:S2"/>
    <mergeCell ref="R3:S3"/>
    <mergeCell ref="T1:U1"/>
    <mergeCell ref="T2:U2"/>
    <mergeCell ref="T3:U3"/>
  </mergeCells>
  <printOptions/>
  <pageMargins left="0.6692913385826772" right="0.15748031496062992" top="0.7874015748031497" bottom="0.984251968503937" header="0.31496062992125984" footer="0.5118110236220472"/>
  <pageSetup horizontalDpi="600" verticalDpi="600" orientation="landscape" paperSize="9" scale="64" r:id="rId1"/>
  <rowBreaks count="1" manualBreakCount="1">
    <brk id="55" min="3" max="89" man="1"/>
  </rowBreaks>
  <colBreaks count="1" manualBreakCount="1">
    <brk id="85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K55"/>
  <sheetViews>
    <sheetView tabSelected="1" view="pageBreakPreview" zoomScale="75" zoomScaleNormal="75" zoomScaleSheetLayoutView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27" sqref="I27"/>
    </sheetView>
  </sheetViews>
  <sheetFormatPr defaultColWidth="9.00390625" defaultRowHeight="12.75"/>
  <cols>
    <col min="1" max="1" width="4.125" style="0" customWidth="1"/>
    <col min="5" max="5" width="37.125" style="0" customWidth="1"/>
    <col min="6" max="6" width="11.625" style="0" customWidth="1"/>
    <col min="7" max="7" width="12.00390625" style="0" customWidth="1"/>
    <col min="8" max="8" width="8.25390625" style="0" customWidth="1"/>
    <col min="9" max="9" width="8.75390625" style="0" customWidth="1"/>
    <col min="11" max="11" width="7.625" style="0" customWidth="1"/>
    <col min="51" max="65" width="9.25390625" style="0" customWidth="1"/>
    <col min="67" max="67" width="9.875" style="0" customWidth="1"/>
    <col min="68" max="85" width="9.25390625" style="0" customWidth="1"/>
    <col min="86" max="86" width="8.875" style="0" customWidth="1"/>
    <col min="87" max="87" width="10.125" style="0" customWidth="1"/>
    <col min="88" max="88" width="13.875" style="0" hidden="1" customWidth="1"/>
    <col min="89" max="89" width="15.125" style="0" hidden="1" customWidth="1"/>
  </cols>
  <sheetData>
    <row r="1" spans="1:87" ht="18">
      <c r="A1" s="510"/>
      <c r="B1" s="510"/>
      <c r="C1" s="510"/>
      <c r="D1" s="510"/>
      <c r="E1" s="510"/>
      <c r="F1" s="732"/>
      <c r="G1" s="733"/>
      <c r="H1" s="733"/>
      <c r="I1" s="733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CH1" s="507"/>
      <c r="CI1" s="507"/>
    </row>
    <row r="2" spans="1:87" ht="18">
      <c r="A2" s="510"/>
      <c r="B2" s="510"/>
      <c r="C2" s="510"/>
      <c r="D2" s="510"/>
      <c r="E2" s="510"/>
      <c r="F2" s="511"/>
      <c r="G2" s="512"/>
      <c r="H2" s="512"/>
      <c r="I2" s="512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CH2" s="507"/>
      <c r="CI2" s="507"/>
    </row>
    <row r="3" spans="1:87" ht="18">
      <c r="A3" s="4"/>
      <c r="B3" s="4"/>
      <c r="C3" s="4"/>
      <c r="D3" s="4"/>
      <c r="E3" s="4"/>
      <c r="F3" s="734"/>
      <c r="G3" s="734"/>
      <c r="H3" s="734"/>
      <c r="I3" s="734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CH3" s="507"/>
      <c r="CI3" s="507"/>
    </row>
    <row r="4" spans="1:89" ht="16.5" thickBot="1">
      <c r="A4" s="730" t="s">
        <v>144</v>
      </c>
      <c r="B4" s="731"/>
      <c r="C4" s="731"/>
      <c r="D4" s="731"/>
      <c r="E4" s="731"/>
      <c r="F4" s="731"/>
      <c r="G4" s="731"/>
      <c r="H4" s="731"/>
      <c r="I4" s="731"/>
      <c r="X4" s="38"/>
      <c r="Y4" s="3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</row>
    <row r="5" spans="1:89" ht="13.5" thickBot="1">
      <c r="A5" s="735" t="s">
        <v>0</v>
      </c>
      <c r="B5" s="737" t="s">
        <v>62</v>
      </c>
      <c r="C5" s="738"/>
      <c r="D5" s="738"/>
      <c r="E5" s="739"/>
      <c r="F5" s="743" t="s">
        <v>2</v>
      </c>
      <c r="G5" s="746" t="s">
        <v>63</v>
      </c>
      <c r="H5" s="508" t="s">
        <v>188</v>
      </c>
      <c r="I5" s="509"/>
      <c r="J5" s="501" t="s">
        <v>188</v>
      </c>
      <c r="K5" s="502"/>
      <c r="L5" s="501" t="s">
        <v>188</v>
      </c>
      <c r="M5" s="502"/>
      <c r="N5" s="501" t="s">
        <v>188</v>
      </c>
      <c r="O5" s="502"/>
      <c r="P5" s="501" t="s">
        <v>188</v>
      </c>
      <c r="Q5" s="502"/>
      <c r="R5" s="501" t="s">
        <v>188</v>
      </c>
      <c r="S5" s="502"/>
      <c r="T5" s="501" t="s">
        <v>188</v>
      </c>
      <c r="U5" s="502"/>
      <c r="V5" s="501" t="s">
        <v>188</v>
      </c>
      <c r="W5" s="502"/>
      <c r="X5" s="501" t="s">
        <v>188</v>
      </c>
      <c r="Y5" s="502"/>
      <c r="Z5" s="527" t="s">
        <v>188</v>
      </c>
      <c r="AA5" s="601"/>
      <c r="AB5" s="527" t="s">
        <v>188</v>
      </c>
      <c r="AC5" s="601"/>
      <c r="AD5" s="527" t="s">
        <v>188</v>
      </c>
      <c r="AE5" s="601"/>
      <c r="AF5" s="527" t="s">
        <v>188</v>
      </c>
      <c r="AG5" s="601"/>
      <c r="AH5" s="527" t="s">
        <v>188</v>
      </c>
      <c r="AI5" s="526"/>
      <c r="AJ5" s="527" t="s">
        <v>223</v>
      </c>
      <c r="AK5" s="526"/>
      <c r="AL5" s="527" t="s">
        <v>223</v>
      </c>
      <c r="AM5" s="526"/>
      <c r="AN5" s="527" t="s">
        <v>223</v>
      </c>
      <c r="AO5" s="526"/>
      <c r="AP5" s="527" t="s">
        <v>223</v>
      </c>
      <c r="AQ5" s="526"/>
      <c r="AR5" s="527" t="s">
        <v>188</v>
      </c>
      <c r="AS5" s="601"/>
      <c r="AT5" s="527" t="s">
        <v>188</v>
      </c>
      <c r="AU5" s="601"/>
      <c r="AV5" s="527" t="s">
        <v>188</v>
      </c>
      <c r="AW5" s="601"/>
      <c r="AX5" s="527" t="s">
        <v>188</v>
      </c>
      <c r="AY5" s="601"/>
      <c r="AZ5" s="527" t="s">
        <v>188</v>
      </c>
      <c r="BA5" s="601"/>
      <c r="BB5" s="527" t="s">
        <v>188</v>
      </c>
      <c r="BC5" s="601"/>
      <c r="BD5" s="527" t="s">
        <v>188</v>
      </c>
      <c r="BE5" s="526"/>
      <c r="BF5" s="527" t="s">
        <v>212</v>
      </c>
      <c r="BG5" s="526"/>
      <c r="BH5" s="527" t="s">
        <v>212</v>
      </c>
      <c r="BI5" s="526"/>
      <c r="BJ5" s="527" t="s">
        <v>212</v>
      </c>
      <c r="BK5" s="526"/>
      <c r="BL5" s="527" t="s">
        <v>212</v>
      </c>
      <c r="BM5" s="526"/>
      <c r="BN5" s="527" t="s">
        <v>212</v>
      </c>
      <c r="BO5" s="526"/>
      <c r="BP5" s="601" t="s">
        <v>209</v>
      </c>
      <c r="BQ5" s="601"/>
      <c r="BR5" s="527" t="s">
        <v>209</v>
      </c>
      <c r="BS5" s="601"/>
      <c r="BT5" s="527" t="s">
        <v>209</v>
      </c>
      <c r="BU5" s="601"/>
      <c r="BV5" s="527" t="s">
        <v>210</v>
      </c>
      <c r="BW5" s="526"/>
      <c r="BX5" s="527" t="s">
        <v>211</v>
      </c>
      <c r="BY5" s="526"/>
      <c r="BZ5" s="782" t="s">
        <v>253</v>
      </c>
      <c r="CA5" s="783"/>
      <c r="CB5" s="782" t="s">
        <v>253</v>
      </c>
      <c r="CC5" s="783"/>
      <c r="CD5" s="782" t="s">
        <v>253</v>
      </c>
      <c r="CE5" s="783"/>
      <c r="CF5" s="782" t="s">
        <v>253</v>
      </c>
      <c r="CG5" s="783"/>
      <c r="CH5" s="782" t="s">
        <v>255</v>
      </c>
      <c r="CI5" s="526"/>
      <c r="CJ5" s="295"/>
      <c r="CK5" s="294"/>
    </row>
    <row r="6" spans="1:89" ht="13.5" customHeight="1" thickBot="1">
      <c r="A6" s="735"/>
      <c r="B6" s="740"/>
      <c r="C6" s="741"/>
      <c r="D6" s="741"/>
      <c r="E6" s="742"/>
      <c r="F6" s="744"/>
      <c r="G6" s="747"/>
      <c r="H6" s="749">
        <v>1</v>
      </c>
      <c r="I6" s="750"/>
      <c r="J6" s="750">
        <v>2</v>
      </c>
      <c r="K6" s="750"/>
      <c r="L6" s="750">
        <v>3</v>
      </c>
      <c r="M6" s="750"/>
      <c r="N6" s="750">
        <v>4</v>
      </c>
      <c r="O6" s="750"/>
      <c r="P6" s="750">
        <v>5</v>
      </c>
      <c r="Q6" s="750"/>
      <c r="R6" s="750">
        <v>6</v>
      </c>
      <c r="S6" s="750"/>
      <c r="T6" s="750">
        <v>7</v>
      </c>
      <c r="U6" s="750"/>
      <c r="V6" s="750">
        <v>8</v>
      </c>
      <c r="W6" s="750"/>
      <c r="X6" s="750">
        <v>9</v>
      </c>
      <c r="Y6" s="750"/>
      <c r="Z6" s="752">
        <v>10</v>
      </c>
      <c r="AA6" s="752"/>
      <c r="AB6" s="750">
        <v>11</v>
      </c>
      <c r="AC6" s="750"/>
      <c r="AD6" s="750">
        <v>12</v>
      </c>
      <c r="AE6" s="750"/>
      <c r="AF6" s="750">
        <v>13</v>
      </c>
      <c r="AG6" s="750"/>
      <c r="AH6" s="750">
        <v>14</v>
      </c>
      <c r="AI6" s="750"/>
      <c r="AJ6" s="750">
        <v>15</v>
      </c>
      <c r="AK6" s="750"/>
      <c r="AL6" s="750">
        <v>16</v>
      </c>
      <c r="AM6" s="750"/>
      <c r="AN6" s="750">
        <v>17</v>
      </c>
      <c r="AO6" s="750"/>
      <c r="AP6" s="750">
        <v>18</v>
      </c>
      <c r="AQ6" s="750"/>
      <c r="AR6" s="750">
        <v>19</v>
      </c>
      <c r="AS6" s="750"/>
      <c r="AT6" s="750">
        <v>20</v>
      </c>
      <c r="AU6" s="750"/>
      <c r="AV6" s="750">
        <v>21</v>
      </c>
      <c r="AW6" s="750"/>
      <c r="AX6" s="755">
        <v>22</v>
      </c>
      <c r="AY6" s="756"/>
      <c r="AZ6" s="752">
        <v>23</v>
      </c>
      <c r="BA6" s="752"/>
      <c r="BB6" s="752">
        <v>24</v>
      </c>
      <c r="BC6" s="752"/>
      <c r="BD6" s="752">
        <v>25</v>
      </c>
      <c r="BE6" s="755"/>
      <c r="BF6" s="753">
        <v>27</v>
      </c>
      <c r="BG6" s="752"/>
      <c r="BH6" s="754" t="s">
        <v>252</v>
      </c>
      <c r="BI6" s="752"/>
      <c r="BJ6" s="752">
        <v>29</v>
      </c>
      <c r="BK6" s="752"/>
      <c r="BL6" s="750">
        <v>30</v>
      </c>
      <c r="BM6" s="750"/>
      <c r="BN6" s="750">
        <v>31</v>
      </c>
      <c r="BO6" s="762"/>
      <c r="BP6" s="763">
        <v>16</v>
      </c>
      <c r="BQ6" s="582"/>
      <c r="BR6" s="582">
        <v>18</v>
      </c>
      <c r="BS6" s="751"/>
      <c r="BT6" s="582">
        <v>24</v>
      </c>
      <c r="BU6" s="627"/>
      <c r="BV6" s="626">
        <v>3</v>
      </c>
      <c r="BW6" s="627"/>
      <c r="BX6" s="626">
        <v>2</v>
      </c>
      <c r="BY6" s="627"/>
      <c r="BZ6" s="626">
        <v>51</v>
      </c>
      <c r="CA6" s="627"/>
      <c r="CB6" s="626">
        <v>53</v>
      </c>
      <c r="CC6" s="627"/>
      <c r="CD6" s="784">
        <v>55</v>
      </c>
      <c r="CE6" s="784"/>
      <c r="CF6" s="582">
        <v>57</v>
      </c>
      <c r="CG6" s="583"/>
      <c r="CH6" s="601" t="s">
        <v>254</v>
      </c>
      <c r="CI6" s="526"/>
      <c r="CJ6" s="558" t="s">
        <v>4</v>
      </c>
      <c r="CK6" s="558" t="s">
        <v>5</v>
      </c>
    </row>
    <row r="7" spans="1:89" ht="26.25" thickBot="1">
      <c r="A7" s="736"/>
      <c r="B7" s="740"/>
      <c r="C7" s="741"/>
      <c r="D7" s="741"/>
      <c r="E7" s="742"/>
      <c r="F7" s="745"/>
      <c r="G7" s="748"/>
      <c r="H7" s="296" t="s">
        <v>6</v>
      </c>
      <c r="I7" s="297" t="s">
        <v>7</v>
      </c>
      <c r="J7" s="298" t="s">
        <v>6</v>
      </c>
      <c r="K7" s="297" t="s">
        <v>7</v>
      </c>
      <c r="L7" s="298" t="s">
        <v>6</v>
      </c>
      <c r="M7" s="297" t="s">
        <v>7</v>
      </c>
      <c r="N7" s="298" t="s">
        <v>6</v>
      </c>
      <c r="O7" s="297" t="s">
        <v>7</v>
      </c>
      <c r="P7" s="298" t="s">
        <v>6</v>
      </c>
      <c r="Q7" s="297" t="s">
        <v>7</v>
      </c>
      <c r="R7" s="299" t="s">
        <v>6</v>
      </c>
      <c r="S7" s="297" t="s">
        <v>7</v>
      </c>
      <c r="T7" s="299" t="s">
        <v>6</v>
      </c>
      <c r="U7" s="297" t="s">
        <v>7</v>
      </c>
      <c r="V7" s="299" t="s">
        <v>6</v>
      </c>
      <c r="W7" s="297" t="s">
        <v>7</v>
      </c>
      <c r="X7" s="299" t="s">
        <v>6</v>
      </c>
      <c r="Y7" s="297" t="s">
        <v>7</v>
      </c>
      <c r="Z7" s="300" t="s">
        <v>6</v>
      </c>
      <c r="AA7" s="301" t="s">
        <v>7</v>
      </c>
      <c r="AB7" s="299" t="s">
        <v>6</v>
      </c>
      <c r="AC7" s="297" t="s">
        <v>7</v>
      </c>
      <c r="AD7" s="299" t="s">
        <v>6</v>
      </c>
      <c r="AE7" s="297" t="s">
        <v>7</v>
      </c>
      <c r="AF7" s="299" t="s">
        <v>6</v>
      </c>
      <c r="AG7" s="297" t="s">
        <v>7</v>
      </c>
      <c r="AH7" s="299" t="s">
        <v>6</v>
      </c>
      <c r="AI7" s="297" t="s">
        <v>7</v>
      </c>
      <c r="AJ7" s="299" t="s">
        <v>6</v>
      </c>
      <c r="AK7" s="297" t="s">
        <v>7</v>
      </c>
      <c r="AL7" s="299" t="s">
        <v>6</v>
      </c>
      <c r="AM7" s="297" t="s">
        <v>7</v>
      </c>
      <c r="AN7" s="299" t="s">
        <v>6</v>
      </c>
      <c r="AO7" s="297" t="s">
        <v>7</v>
      </c>
      <c r="AP7" s="299" t="s">
        <v>6</v>
      </c>
      <c r="AQ7" s="297" t="s">
        <v>7</v>
      </c>
      <c r="AR7" s="299" t="s">
        <v>6</v>
      </c>
      <c r="AS7" s="297" t="s">
        <v>7</v>
      </c>
      <c r="AT7" s="299" t="s">
        <v>6</v>
      </c>
      <c r="AU7" s="297" t="s">
        <v>7</v>
      </c>
      <c r="AV7" s="299" t="s">
        <v>6</v>
      </c>
      <c r="AW7" s="297" t="s">
        <v>7</v>
      </c>
      <c r="AX7" s="300" t="s">
        <v>6</v>
      </c>
      <c r="AY7" s="301" t="s">
        <v>7</v>
      </c>
      <c r="AZ7" s="300" t="s">
        <v>6</v>
      </c>
      <c r="BA7" s="301" t="s">
        <v>7</v>
      </c>
      <c r="BB7" s="300" t="s">
        <v>6</v>
      </c>
      <c r="BC7" s="301" t="s">
        <v>7</v>
      </c>
      <c r="BD7" s="300" t="s">
        <v>6</v>
      </c>
      <c r="BE7" s="304" t="s">
        <v>7</v>
      </c>
      <c r="BF7" s="306" t="s">
        <v>6</v>
      </c>
      <c r="BG7" s="301" t="s">
        <v>7</v>
      </c>
      <c r="BH7" s="302" t="s">
        <v>6</v>
      </c>
      <c r="BI7" s="303" t="s">
        <v>7</v>
      </c>
      <c r="BJ7" s="300" t="s">
        <v>6</v>
      </c>
      <c r="BK7" s="301" t="s">
        <v>7</v>
      </c>
      <c r="BL7" s="299" t="s">
        <v>6</v>
      </c>
      <c r="BM7" s="297" t="s">
        <v>7</v>
      </c>
      <c r="BN7" s="299" t="s">
        <v>6</v>
      </c>
      <c r="BO7" s="303" t="s">
        <v>7</v>
      </c>
      <c r="BP7" s="302" t="s">
        <v>6</v>
      </c>
      <c r="BQ7" s="297" t="s">
        <v>7</v>
      </c>
      <c r="BR7" s="300" t="s">
        <v>6</v>
      </c>
      <c r="BS7" s="301" t="s">
        <v>7</v>
      </c>
      <c r="BT7" s="299" t="s">
        <v>6</v>
      </c>
      <c r="BU7" s="303" t="s">
        <v>7</v>
      </c>
      <c r="BV7" s="302" t="s">
        <v>6</v>
      </c>
      <c r="BW7" s="303" t="s">
        <v>7</v>
      </c>
      <c r="BX7" s="302" t="s">
        <v>6</v>
      </c>
      <c r="BY7" s="303" t="s">
        <v>7</v>
      </c>
      <c r="BZ7" s="302" t="s">
        <v>6</v>
      </c>
      <c r="CA7" s="303" t="s">
        <v>7</v>
      </c>
      <c r="CB7" s="302" t="s">
        <v>6</v>
      </c>
      <c r="CC7" s="303" t="s">
        <v>7</v>
      </c>
      <c r="CD7" s="302" t="s">
        <v>6</v>
      </c>
      <c r="CE7" s="303" t="s">
        <v>7</v>
      </c>
      <c r="CF7" s="299" t="s">
        <v>6</v>
      </c>
      <c r="CG7" s="303" t="s">
        <v>7</v>
      </c>
      <c r="CH7" s="299" t="s">
        <v>6</v>
      </c>
      <c r="CI7" s="303" t="s">
        <v>7</v>
      </c>
      <c r="CJ7" s="757"/>
      <c r="CK7" s="559"/>
    </row>
    <row r="8" spans="1:89" ht="15">
      <c r="A8" s="240"/>
      <c r="B8" s="758" t="s">
        <v>64</v>
      </c>
      <c r="C8" s="680"/>
      <c r="D8" s="680"/>
      <c r="E8" s="759"/>
      <c r="F8" s="242"/>
      <c r="G8" s="245"/>
      <c r="H8" s="292"/>
      <c r="I8" s="308"/>
      <c r="J8" s="309"/>
      <c r="K8" s="308"/>
      <c r="L8" s="309"/>
      <c r="M8" s="308"/>
      <c r="N8" s="309"/>
      <c r="O8" s="308"/>
      <c r="P8" s="309"/>
      <c r="Q8" s="308"/>
      <c r="R8" s="309"/>
      <c r="S8" s="308"/>
      <c r="T8" s="309"/>
      <c r="U8" s="308"/>
      <c r="V8" s="309"/>
      <c r="W8" s="308"/>
      <c r="X8" s="309"/>
      <c r="Y8" s="308"/>
      <c r="Z8" s="310"/>
      <c r="AA8" s="311"/>
      <c r="AB8" s="309"/>
      <c r="AC8" s="308"/>
      <c r="AD8" s="309"/>
      <c r="AE8" s="308"/>
      <c r="AF8" s="309"/>
      <c r="AG8" s="308"/>
      <c r="AH8" s="309"/>
      <c r="AI8" s="308"/>
      <c r="AJ8" s="309"/>
      <c r="AK8" s="308"/>
      <c r="AL8" s="309"/>
      <c r="AM8" s="308"/>
      <c r="AN8" s="309"/>
      <c r="AO8" s="308"/>
      <c r="AP8" s="309"/>
      <c r="AQ8" s="308"/>
      <c r="AR8" s="309"/>
      <c r="AS8" s="308"/>
      <c r="AT8" s="309"/>
      <c r="AU8" s="308"/>
      <c r="AV8" s="309"/>
      <c r="AW8" s="308"/>
      <c r="AX8" s="310"/>
      <c r="AY8" s="311"/>
      <c r="AZ8" s="310"/>
      <c r="BA8" s="311"/>
      <c r="BB8" s="310"/>
      <c r="BC8" s="311"/>
      <c r="BD8" s="310"/>
      <c r="BE8" s="312"/>
      <c r="BF8" s="313"/>
      <c r="BG8" s="311"/>
      <c r="BH8" s="310"/>
      <c r="BI8" s="311"/>
      <c r="BJ8" s="310"/>
      <c r="BK8" s="311"/>
      <c r="BL8" s="309"/>
      <c r="BM8" s="308"/>
      <c r="BN8" s="309"/>
      <c r="BO8" s="454"/>
      <c r="BP8" s="292"/>
      <c r="BQ8" s="308"/>
      <c r="BR8" s="308"/>
      <c r="BS8" s="308"/>
      <c r="BT8" s="308"/>
      <c r="BU8" s="314"/>
      <c r="BV8" s="315"/>
      <c r="BW8" s="314"/>
      <c r="BX8" s="315"/>
      <c r="BY8" s="314"/>
      <c r="BZ8" s="315"/>
      <c r="CA8" s="308"/>
      <c r="CB8" s="309"/>
      <c r="CC8" s="308"/>
      <c r="CD8" s="309"/>
      <c r="CE8" s="308"/>
      <c r="CF8" s="309"/>
      <c r="CG8" s="314"/>
      <c r="CH8" s="449"/>
      <c r="CI8" s="449"/>
      <c r="CJ8" s="316"/>
      <c r="CK8" s="291"/>
    </row>
    <row r="9" spans="1:89" ht="12.75">
      <c r="A9" s="240">
        <v>1</v>
      </c>
      <c r="B9" s="760" t="s">
        <v>65</v>
      </c>
      <c r="C9" s="682"/>
      <c r="D9" s="682"/>
      <c r="E9" s="761"/>
      <c r="F9" s="290" t="s">
        <v>66</v>
      </c>
      <c r="G9" s="326">
        <v>7953</v>
      </c>
      <c r="H9" s="137"/>
      <c r="I9" s="6">
        <f>H9*G9</f>
        <v>0</v>
      </c>
      <c r="J9" s="6"/>
      <c r="K9" s="6">
        <f>J9*G9</f>
        <v>0</v>
      </c>
      <c r="L9" s="6"/>
      <c r="M9" s="6">
        <f>L9*G9</f>
        <v>0</v>
      </c>
      <c r="N9" s="6"/>
      <c r="O9" s="6">
        <f>N9*G9</f>
        <v>0</v>
      </c>
      <c r="P9" s="6"/>
      <c r="Q9" s="6">
        <f>P9*G9</f>
        <v>0</v>
      </c>
      <c r="R9" s="6"/>
      <c r="S9" s="6">
        <f>R9*G9</f>
        <v>0</v>
      </c>
      <c r="T9" s="6"/>
      <c r="U9" s="6">
        <f>T9*G9</f>
        <v>0</v>
      </c>
      <c r="V9" s="6"/>
      <c r="W9" s="6">
        <f>V9*G9</f>
        <v>0</v>
      </c>
      <c r="X9" s="6"/>
      <c r="Y9" s="6">
        <f>X9*G9</f>
        <v>0</v>
      </c>
      <c r="Z9" s="9"/>
      <c r="AA9" s="9">
        <f>Z9*G9</f>
        <v>0</v>
      </c>
      <c r="AB9" s="6"/>
      <c r="AC9" s="6">
        <f>AB9*G9</f>
        <v>0</v>
      </c>
      <c r="AD9" s="6"/>
      <c r="AE9" s="6">
        <f>AD9*G9</f>
        <v>0</v>
      </c>
      <c r="AF9" s="6"/>
      <c r="AG9" s="6">
        <f>AF9*G9</f>
        <v>0</v>
      </c>
      <c r="AH9" s="6"/>
      <c r="AI9" s="6">
        <f>AH9*G9</f>
        <v>0</v>
      </c>
      <c r="AJ9" s="6"/>
      <c r="AK9" s="6">
        <f>AJ9*G9</f>
        <v>0</v>
      </c>
      <c r="AL9" s="6"/>
      <c r="AM9" s="6">
        <f>AL9*G9</f>
        <v>0</v>
      </c>
      <c r="AN9" s="6"/>
      <c r="AO9" s="6">
        <f>AN9*G9</f>
        <v>0</v>
      </c>
      <c r="AP9" s="6"/>
      <c r="AQ9" s="6">
        <f>AP9*G9</f>
        <v>0</v>
      </c>
      <c r="AR9" s="6"/>
      <c r="AS9" s="6">
        <f>AR9*G9</f>
        <v>0</v>
      </c>
      <c r="AT9" s="6"/>
      <c r="AU9" s="6">
        <f>AT9*G9</f>
        <v>0</v>
      </c>
      <c r="AV9" s="6"/>
      <c r="AW9" s="6">
        <f>AV9*G9</f>
        <v>0</v>
      </c>
      <c r="AX9" s="9"/>
      <c r="AY9" s="9">
        <f>AX9*G9</f>
        <v>0</v>
      </c>
      <c r="AZ9" s="9"/>
      <c r="BA9" s="9">
        <f>AZ9*G9</f>
        <v>0</v>
      </c>
      <c r="BB9" s="9"/>
      <c r="BC9" s="9">
        <f>BB9*G9</f>
        <v>0</v>
      </c>
      <c r="BD9" s="9"/>
      <c r="BE9" s="305">
        <f>BD9*G9</f>
        <v>0</v>
      </c>
      <c r="BF9" s="307"/>
      <c r="BG9" s="9">
        <f>BF9*G9</f>
        <v>0</v>
      </c>
      <c r="BH9" s="9"/>
      <c r="BI9" s="9">
        <f>BH9*G9</f>
        <v>0</v>
      </c>
      <c r="BJ9" s="9"/>
      <c r="BK9" s="9">
        <f>BJ9*G9</f>
        <v>0</v>
      </c>
      <c r="BL9" s="6"/>
      <c r="BM9" s="6">
        <f>G9*BL9</f>
        <v>0</v>
      </c>
      <c r="BN9" s="6"/>
      <c r="BO9" s="475">
        <v>51244.9</v>
      </c>
      <c r="BP9" s="137"/>
      <c r="BQ9" s="6">
        <f>BP9*G9</f>
        <v>0</v>
      </c>
      <c r="BR9" s="6"/>
      <c r="BS9" s="6">
        <f>BR9*G9</f>
        <v>0</v>
      </c>
      <c r="BT9" s="6"/>
      <c r="BU9" s="138">
        <f>BT9*G9</f>
        <v>0</v>
      </c>
      <c r="BV9" s="137"/>
      <c r="BW9" s="138">
        <f aca="true" t="shared" si="0" ref="BW9:BW53">SUM(BQ9:BV9)</f>
        <v>0</v>
      </c>
      <c r="BX9" s="137"/>
      <c r="BY9" s="138">
        <f>BX9*G9</f>
        <v>0</v>
      </c>
      <c r="BZ9" s="137"/>
      <c r="CA9" s="6">
        <f>BZ9*G9</f>
        <v>0</v>
      </c>
      <c r="CB9" s="6"/>
      <c r="CC9" s="6">
        <f aca="true" t="shared" si="1" ref="CC9:CC45">CB9*G9</f>
        <v>0</v>
      </c>
      <c r="CD9" s="6"/>
      <c r="CE9" s="6">
        <f aca="true" t="shared" si="2" ref="CE9:CE32">CD9*G9</f>
        <v>0</v>
      </c>
      <c r="CF9" s="6"/>
      <c r="CG9" s="138"/>
      <c r="CH9" s="6"/>
      <c r="CI9" s="138">
        <f>CH9*G9</f>
        <v>0</v>
      </c>
      <c r="CJ9" s="240">
        <f>H9+J9+L9+N9+P9+R9+T9+V9+X9+Z9+AB9+AD9+AF9+AH9+AJ9+AL9+AN9+AP9+AR9+AT9+AV9+AX9+AZ9+BB9+BD9+BF9+BH9+BJ9+BL9+BN9+BP9+BR9+BT9+BV9+BX9+BZ9+CB9+CD9+CF9+CH9</f>
        <v>0</v>
      </c>
      <c r="CK9" s="138">
        <f>I9+K9+M9+O9+Q9+S9+U9+W9+Y9+AA9+AC9+AE9+AG9+AI9+AK9+AM9+AO9+AQ9+AS9+AU9+AW9+AY9+BA9+BC9+BE9+BG9+BI9+BK9+BM9+BO9+BQ9+BS9+BU9+BW9+BY9+CA9+CC9+CE9+CG9+CI9</f>
        <v>51244.9</v>
      </c>
    </row>
    <row r="10" spans="1:89" ht="12.75">
      <c r="A10" s="240">
        <v>2</v>
      </c>
      <c r="B10" s="764" t="s">
        <v>67</v>
      </c>
      <c r="C10" s="670"/>
      <c r="D10" s="670"/>
      <c r="E10" s="765"/>
      <c r="F10" s="290" t="s">
        <v>68</v>
      </c>
      <c r="G10" s="326">
        <v>418</v>
      </c>
      <c r="H10" s="317"/>
      <c r="I10" s="6">
        <f>H10*G10</f>
        <v>0</v>
      </c>
      <c r="J10" s="6"/>
      <c r="K10" s="6">
        <f>J10*G10</f>
        <v>0</v>
      </c>
      <c r="L10" s="6"/>
      <c r="M10" s="6">
        <f aca="true" t="shared" si="3" ref="M10:M53">L10*G10</f>
        <v>0</v>
      </c>
      <c r="N10" s="6"/>
      <c r="O10" s="6">
        <f aca="true" t="shared" si="4" ref="O10:O53">N10*G10</f>
        <v>0</v>
      </c>
      <c r="P10" s="6"/>
      <c r="Q10" s="6">
        <f aca="true" t="shared" si="5" ref="Q10:Q53">P10*G10</f>
        <v>0</v>
      </c>
      <c r="R10" s="6"/>
      <c r="S10" s="6">
        <f aca="true" t="shared" si="6" ref="S10:S53">R10*G10</f>
        <v>0</v>
      </c>
      <c r="T10" s="6"/>
      <c r="U10" s="6">
        <f aca="true" t="shared" si="7" ref="U10:U53">T10*G10</f>
        <v>0</v>
      </c>
      <c r="V10" s="6"/>
      <c r="W10" s="6">
        <f aca="true" t="shared" si="8" ref="W10:W53">V10*G10</f>
        <v>0</v>
      </c>
      <c r="X10" s="6"/>
      <c r="Y10" s="6">
        <f aca="true" t="shared" si="9" ref="Y10:Y53">X10*G10</f>
        <v>0</v>
      </c>
      <c r="Z10" s="9"/>
      <c r="AA10" s="9">
        <f aca="true" t="shared" si="10" ref="AA10:AA53">Z10*G10</f>
        <v>0</v>
      </c>
      <c r="AB10" s="6"/>
      <c r="AC10" s="6">
        <f aca="true" t="shared" si="11" ref="AC10:AC53">AB10*G10</f>
        <v>0</v>
      </c>
      <c r="AD10" s="6"/>
      <c r="AE10" s="6">
        <f aca="true" t="shared" si="12" ref="AE10:AE53">AD10*G10</f>
        <v>0</v>
      </c>
      <c r="AF10" s="6"/>
      <c r="AG10" s="6">
        <f aca="true" t="shared" si="13" ref="AG10:AG53">AF10*G10</f>
        <v>0</v>
      </c>
      <c r="AH10" s="6"/>
      <c r="AI10" s="6">
        <f aca="true" t="shared" si="14" ref="AI10:AI53">AH10*G10</f>
        <v>0</v>
      </c>
      <c r="AJ10" s="6"/>
      <c r="AK10" s="6">
        <f aca="true" t="shared" si="15" ref="AK10:AK53">AJ10*G10</f>
        <v>0</v>
      </c>
      <c r="AL10" s="6"/>
      <c r="AM10" s="6">
        <f aca="true" t="shared" si="16" ref="AM10:AM53">AL10*G10</f>
        <v>0</v>
      </c>
      <c r="AN10" s="6"/>
      <c r="AO10" s="6">
        <f aca="true" t="shared" si="17" ref="AO10:AO53">AN10*G10</f>
        <v>0</v>
      </c>
      <c r="AP10" s="6"/>
      <c r="AQ10" s="6">
        <f aca="true" t="shared" si="18" ref="AQ10:AQ53">AP10*G10</f>
        <v>0</v>
      </c>
      <c r="AR10" s="6"/>
      <c r="AS10" s="6">
        <f aca="true" t="shared" si="19" ref="AS10:AS53">AR10*G10</f>
        <v>0</v>
      </c>
      <c r="AT10" s="6"/>
      <c r="AU10" s="6">
        <f aca="true" t="shared" si="20" ref="AU10:AU53">AT10*G10</f>
        <v>0</v>
      </c>
      <c r="AV10" s="6"/>
      <c r="AW10" s="6">
        <f aca="true" t="shared" si="21" ref="AW10:AW53">AV10*G10</f>
        <v>0</v>
      </c>
      <c r="AX10" s="9"/>
      <c r="AY10" s="9">
        <f aca="true" t="shared" si="22" ref="AY10:AY53">AX10*G10</f>
        <v>0</v>
      </c>
      <c r="AZ10" s="9"/>
      <c r="BA10" s="9">
        <f aca="true" t="shared" si="23" ref="BA10:BA53">AZ10*G10</f>
        <v>0</v>
      </c>
      <c r="BB10" s="9"/>
      <c r="BC10" s="9">
        <f aca="true" t="shared" si="24" ref="BC10:BC53">BB10*G10</f>
        <v>0</v>
      </c>
      <c r="BD10" s="9"/>
      <c r="BE10" s="305">
        <f aca="true" t="shared" si="25" ref="BE10:BE53">BD10*G10</f>
        <v>0</v>
      </c>
      <c r="BF10" s="307"/>
      <c r="BG10" s="9">
        <f aca="true" t="shared" si="26" ref="BG10:BG53">BF10*G10</f>
        <v>0</v>
      </c>
      <c r="BH10" s="9"/>
      <c r="BI10" s="9">
        <f aca="true" t="shared" si="27" ref="BI10:BI53">BH10*G10</f>
        <v>0</v>
      </c>
      <c r="BJ10" s="9"/>
      <c r="BK10" s="9">
        <f aca="true" t="shared" si="28" ref="BK10:BK53">BJ10*G10</f>
        <v>0</v>
      </c>
      <c r="BL10" s="6"/>
      <c r="BM10" s="6">
        <f aca="true" t="shared" si="29" ref="BM10:BM53">G10*BL10</f>
        <v>0</v>
      </c>
      <c r="BN10" s="6"/>
      <c r="BO10" s="138">
        <f aca="true" t="shared" si="30" ref="BO10:BO53">BN10*G10</f>
        <v>0</v>
      </c>
      <c r="BP10" s="137"/>
      <c r="BQ10" s="6">
        <f aca="true" t="shared" si="31" ref="BQ10:BQ50">BP10*G10</f>
        <v>0</v>
      </c>
      <c r="BR10" s="6"/>
      <c r="BS10" s="6">
        <f aca="true" t="shared" si="32" ref="BS10:BS54">BR10*G10</f>
        <v>0</v>
      </c>
      <c r="BT10" s="6"/>
      <c r="BU10" s="138">
        <f aca="true" t="shared" si="33" ref="BU10:BU54">BT10*G10</f>
        <v>0</v>
      </c>
      <c r="BV10" s="137"/>
      <c r="BW10" s="138">
        <f t="shared" si="0"/>
        <v>0</v>
      </c>
      <c r="BX10" s="137"/>
      <c r="BY10" s="138">
        <f aca="true" t="shared" si="34" ref="BY10:BY54">BX10*G10</f>
        <v>0</v>
      </c>
      <c r="BZ10" s="137"/>
      <c r="CA10" s="6">
        <f aca="true" t="shared" si="35" ref="CA10:CA54">BZ10*G10</f>
        <v>0</v>
      </c>
      <c r="CB10" s="6"/>
      <c r="CC10" s="6">
        <f t="shared" si="1"/>
        <v>0</v>
      </c>
      <c r="CD10" s="6"/>
      <c r="CE10" s="6">
        <f t="shared" si="2"/>
        <v>0</v>
      </c>
      <c r="CF10" s="6"/>
      <c r="CG10" s="138">
        <f aca="true" t="shared" si="36" ref="CG10:CG32">CF10*G10</f>
        <v>0</v>
      </c>
      <c r="CH10" s="450">
        <v>100</v>
      </c>
      <c r="CI10" s="138">
        <f aca="true" t="shared" si="37" ref="CI10:CI54">CH10*G10</f>
        <v>41800</v>
      </c>
      <c r="CJ10" s="240">
        <f aca="true" t="shared" si="38" ref="CJ10:CJ53">H10+J10+L10+N10+P10+R10+T10+V10+X10+Z10+AB10+AD10+AF10+AH10+AJ10+AL10+AN10+AP10+AR10+AT10+AV10+AX10+AZ10+BB10+BD10+BF10+BH10+BJ10+BL10+BN10+BP10+BR10+BT10+BV10+BX10+BZ10+CB10+CD10+CF10+CH10</f>
        <v>100</v>
      </c>
      <c r="CK10" s="138">
        <f aca="true" t="shared" si="39" ref="CK10:CK53">I10+K10+M10+O10+Q10+S10+U10+W10+Y10+AA10+AC10+AE10+AG10+AI10+AK10+AM10+AO10+AQ10+AS10+AU10+AW10+AY10+BA10+BC10+BE10+BG10+BI10+BK10+BM10+BO10+BQ10+BS10+BU10+BW10+BY10+CA10+CC10+CE10+CG10+CI10</f>
        <v>41800</v>
      </c>
    </row>
    <row r="11" spans="1:89" ht="12.75">
      <c r="A11" s="240">
        <v>3</v>
      </c>
      <c r="B11" s="766" t="s">
        <v>126</v>
      </c>
      <c r="C11" s="679"/>
      <c r="D11" s="679"/>
      <c r="E11" s="767"/>
      <c r="F11" s="290" t="s">
        <v>68</v>
      </c>
      <c r="G11" s="326">
        <v>534</v>
      </c>
      <c r="H11" s="137"/>
      <c r="I11" s="6">
        <f aca="true" t="shared" si="40" ref="I11:I53">H11*G11</f>
        <v>0</v>
      </c>
      <c r="J11" s="6"/>
      <c r="K11" s="6">
        <f aca="true" t="shared" si="41" ref="K11:K53">J11*G11</f>
        <v>0</v>
      </c>
      <c r="L11" s="6"/>
      <c r="M11" s="6">
        <f t="shared" si="3"/>
        <v>0</v>
      </c>
      <c r="N11" s="6"/>
      <c r="O11" s="6">
        <f t="shared" si="4"/>
        <v>0</v>
      </c>
      <c r="P11" s="6"/>
      <c r="Q11" s="6">
        <f t="shared" si="5"/>
        <v>0</v>
      </c>
      <c r="R11" s="6"/>
      <c r="S11" s="6">
        <f t="shared" si="6"/>
        <v>0</v>
      </c>
      <c r="T11" s="6"/>
      <c r="U11" s="6">
        <f t="shared" si="7"/>
        <v>0</v>
      </c>
      <c r="V11" s="6"/>
      <c r="W11" s="6">
        <f t="shared" si="8"/>
        <v>0</v>
      </c>
      <c r="X11" s="6"/>
      <c r="Y11" s="6">
        <f t="shared" si="9"/>
        <v>0</v>
      </c>
      <c r="Z11" s="9"/>
      <c r="AA11" s="9">
        <f t="shared" si="10"/>
        <v>0</v>
      </c>
      <c r="AB11" s="6"/>
      <c r="AC11" s="6">
        <f t="shared" si="11"/>
        <v>0</v>
      </c>
      <c r="AD11" s="6"/>
      <c r="AE11" s="6">
        <f t="shared" si="12"/>
        <v>0</v>
      </c>
      <c r="AF11" s="6"/>
      <c r="AG11" s="6">
        <f t="shared" si="13"/>
        <v>0</v>
      </c>
      <c r="AH11" s="6"/>
      <c r="AI11" s="6">
        <f t="shared" si="14"/>
        <v>0</v>
      </c>
      <c r="AJ11" s="6"/>
      <c r="AK11" s="6">
        <f t="shared" si="15"/>
        <v>0</v>
      </c>
      <c r="AL11" s="6"/>
      <c r="AM11" s="6">
        <f t="shared" si="16"/>
        <v>0</v>
      </c>
      <c r="AN11" s="6"/>
      <c r="AO11" s="6">
        <f t="shared" si="17"/>
        <v>0</v>
      </c>
      <c r="AP11" s="6"/>
      <c r="AQ11" s="6">
        <f t="shared" si="18"/>
        <v>0</v>
      </c>
      <c r="AR11" s="6"/>
      <c r="AS11" s="6">
        <f t="shared" si="19"/>
        <v>0</v>
      </c>
      <c r="AT11" s="6"/>
      <c r="AU11" s="6">
        <f t="shared" si="20"/>
        <v>0</v>
      </c>
      <c r="AV11" s="6"/>
      <c r="AW11" s="6">
        <f t="shared" si="21"/>
        <v>0</v>
      </c>
      <c r="AX11" s="9"/>
      <c r="AY11" s="9">
        <f t="shared" si="22"/>
        <v>0</v>
      </c>
      <c r="AZ11" s="9"/>
      <c r="BA11" s="9">
        <f t="shared" si="23"/>
        <v>0</v>
      </c>
      <c r="BB11" s="9"/>
      <c r="BC11" s="9">
        <f t="shared" si="24"/>
        <v>0</v>
      </c>
      <c r="BD11" s="9"/>
      <c r="BE11" s="305">
        <f t="shared" si="25"/>
        <v>0</v>
      </c>
      <c r="BF11" s="307"/>
      <c r="BG11" s="9">
        <f t="shared" si="26"/>
        <v>0</v>
      </c>
      <c r="BH11" s="9"/>
      <c r="BI11" s="9">
        <f t="shared" si="27"/>
        <v>0</v>
      </c>
      <c r="BJ11" s="9"/>
      <c r="BK11" s="9">
        <f t="shared" si="28"/>
        <v>0</v>
      </c>
      <c r="BL11" s="6"/>
      <c r="BM11" s="6">
        <f t="shared" si="29"/>
        <v>0</v>
      </c>
      <c r="BN11" s="6"/>
      <c r="BO11" s="138">
        <f t="shared" si="30"/>
        <v>0</v>
      </c>
      <c r="BP11" s="137"/>
      <c r="BQ11" s="6">
        <f t="shared" si="31"/>
        <v>0</v>
      </c>
      <c r="BR11" s="6"/>
      <c r="BS11" s="6">
        <f t="shared" si="32"/>
        <v>0</v>
      </c>
      <c r="BT11" s="6"/>
      <c r="BU11" s="138">
        <f t="shared" si="33"/>
        <v>0</v>
      </c>
      <c r="BV11" s="137"/>
      <c r="BW11" s="138">
        <f t="shared" si="0"/>
        <v>0</v>
      </c>
      <c r="BX11" s="137"/>
      <c r="BY11" s="138">
        <f t="shared" si="34"/>
        <v>0</v>
      </c>
      <c r="BZ11" s="137"/>
      <c r="CA11" s="6">
        <f t="shared" si="35"/>
        <v>0</v>
      </c>
      <c r="CB11" s="6"/>
      <c r="CC11" s="6">
        <f t="shared" si="1"/>
        <v>0</v>
      </c>
      <c r="CD11" s="6"/>
      <c r="CE11" s="6">
        <f t="shared" si="2"/>
        <v>0</v>
      </c>
      <c r="CF11" s="6"/>
      <c r="CG11" s="138">
        <f t="shared" si="36"/>
        <v>0</v>
      </c>
      <c r="CH11" s="450"/>
      <c r="CI11" s="138">
        <f t="shared" si="37"/>
        <v>0</v>
      </c>
      <c r="CJ11" s="240">
        <f t="shared" si="38"/>
        <v>0</v>
      </c>
      <c r="CK11" s="138">
        <f t="shared" si="39"/>
        <v>0</v>
      </c>
    </row>
    <row r="12" spans="1:89" ht="12.75">
      <c r="A12" s="240">
        <v>4</v>
      </c>
      <c r="B12" s="764" t="s">
        <v>70</v>
      </c>
      <c r="C12" s="673"/>
      <c r="D12" s="673"/>
      <c r="E12" s="768"/>
      <c r="F12" s="290" t="s">
        <v>68</v>
      </c>
      <c r="G12" s="326">
        <v>418</v>
      </c>
      <c r="H12" s="137"/>
      <c r="I12" s="6">
        <f t="shared" si="40"/>
        <v>0</v>
      </c>
      <c r="J12" s="6"/>
      <c r="K12" s="6">
        <f t="shared" si="41"/>
        <v>0</v>
      </c>
      <c r="L12" s="6"/>
      <c r="M12" s="6">
        <f t="shared" si="3"/>
        <v>0</v>
      </c>
      <c r="N12" s="6">
        <v>50</v>
      </c>
      <c r="O12" s="6">
        <f t="shared" si="4"/>
        <v>20900</v>
      </c>
      <c r="P12" s="6">
        <v>150</v>
      </c>
      <c r="Q12" s="6">
        <f t="shared" si="5"/>
        <v>62700</v>
      </c>
      <c r="R12" s="6">
        <v>100</v>
      </c>
      <c r="S12" s="6">
        <f t="shared" si="6"/>
        <v>41800</v>
      </c>
      <c r="T12" s="6"/>
      <c r="U12" s="6">
        <f t="shared" si="7"/>
        <v>0</v>
      </c>
      <c r="V12" s="6">
        <v>50</v>
      </c>
      <c r="W12" s="6">
        <f t="shared" si="8"/>
        <v>20900</v>
      </c>
      <c r="X12" s="6"/>
      <c r="Y12" s="6">
        <f t="shared" si="9"/>
        <v>0</v>
      </c>
      <c r="Z12" s="9"/>
      <c r="AA12" s="9">
        <f t="shared" si="10"/>
        <v>0</v>
      </c>
      <c r="AB12" s="6"/>
      <c r="AC12" s="6">
        <f t="shared" si="11"/>
        <v>0</v>
      </c>
      <c r="AD12" s="6">
        <v>50</v>
      </c>
      <c r="AE12" s="6">
        <f t="shared" si="12"/>
        <v>20900</v>
      </c>
      <c r="AF12" s="6"/>
      <c r="AG12" s="6">
        <f t="shared" si="13"/>
        <v>0</v>
      </c>
      <c r="AH12" s="6">
        <v>50</v>
      </c>
      <c r="AI12" s="6">
        <f t="shared" si="14"/>
        <v>20900</v>
      </c>
      <c r="AJ12" s="6"/>
      <c r="AK12" s="6">
        <f t="shared" si="15"/>
        <v>0</v>
      </c>
      <c r="AL12" s="6"/>
      <c r="AM12" s="6">
        <f t="shared" si="16"/>
        <v>0</v>
      </c>
      <c r="AN12" s="6">
        <v>50</v>
      </c>
      <c r="AO12" s="6">
        <f t="shared" si="17"/>
        <v>20900</v>
      </c>
      <c r="AP12" s="6"/>
      <c r="AQ12" s="6">
        <f t="shared" si="18"/>
        <v>0</v>
      </c>
      <c r="AR12" s="6"/>
      <c r="AS12" s="6">
        <f t="shared" si="19"/>
        <v>0</v>
      </c>
      <c r="AT12" s="6">
        <v>50</v>
      </c>
      <c r="AU12" s="6">
        <f t="shared" si="20"/>
        <v>20900</v>
      </c>
      <c r="AV12" s="6">
        <v>50</v>
      </c>
      <c r="AW12" s="6">
        <f t="shared" si="21"/>
        <v>20900</v>
      </c>
      <c r="AX12" s="9"/>
      <c r="AY12" s="9">
        <f t="shared" si="22"/>
        <v>0</v>
      </c>
      <c r="AZ12" s="9"/>
      <c r="BA12" s="9">
        <f t="shared" si="23"/>
        <v>0</v>
      </c>
      <c r="BB12" s="9">
        <v>50</v>
      </c>
      <c r="BC12" s="9">
        <f t="shared" si="24"/>
        <v>20900</v>
      </c>
      <c r="BD12" s="9"/>
      <c r="BE12" s="305">
        <f t="shared" si="25"/>
        <v>0</v>
      </c>
      <c r="BF12" s="307"/>
      <c r="BG12" s="9">
        <f t="shared" si="26"/>
        <v>0</v>
      </c>
      <c r="BH12" s="9">
        <v>100</v>
      </c>
      <c r="BI12" s="9">
        <f t="shared" si="27"/>
        <v>41800</v>
      </c>
      <c r="BJ12" s="9">
        <v>100</v>
      </c>
      <c r="BK12" s="9">
        <f t="shared" si="28"/>
        <v>41800</v>
      </c>
      <c r="BL12" s="6">
        <v>100</v>
      </c>
      <c r="BM12" s="6">
        <f t="shared" si="29"/>
        <v>41800</v>
      </c>
      <c r="BN12" s="6"/>
      <c r="BO12" s="138">
        <f t="shared" si="30"/>
        <v>0</v>
      </c>
      <c r="BP12" s="137"/>
      <c r="BQ12" s="6">
        <f t="shared" si="31"/>
        <v>0</v>
      </c>
      <c r="BR12" s="6"/>
      <c r="BS12" s="6">
        <f t="shared" si="32"/>
        <v>0</v>
      </c>
      <c r="BT12" s="6"/>
      <c r="BU12" s="138">
        <f t="shared" si="33"/>
        <v>0</v>
      </c>
      <c r="BV12" s="137"/>
      <c r="BW12" s="138">
        <f t="shared" si="0"/>
        <v>0</v>
      </c>
      <c r="BX12" s="137"/>
      <c r="BY12" s="138">
        <f t="shared" si="34"/>
        <v>0</v>
      </c>
      <c r="BZ12" s="137"/>
      <c r="CA12" s="6">
        <f t="shared" si="35"/>
        <v>0</v>
      </c>
      <c r="CB12" s="6"/>
      <c r="CC12" s="6">
        <f t="shared" si="1"/>
        <v>0</v>
      </c>
      <c r="CD12" s="6"/>
      <c r="CE12" s="6">
        <f t="shared" si="2"/>
        <v>0</v>
      </c>
      <c r="CF12" s="6"/>
      <c r="CG12" s="138">
        <f t="shared" si="36"/>
        <v>0</v>
      </c>
      <c r="CH12" s="450"/>
      <c r="CI12" s="138">
        <f t="shared" si="37"/>
        <v>0</v>
      </c>
      <c r="CJ12" s="240">
        <f t="shared" si="38"/>
        <v>950</v>
      </c>
      <c r="CK12" s="138">
        <f t="shared" si="39"/>
        <v>397100</v>
      </c>
    </row>
    <row r="13" spans="1:89" ht="12.75">
      <c r="A13" s="240">
        <v>5</v>
      </c>
      <c r="B13" s="764" t="s">
        <v>71</v>
      </c>
      <c r="C13" s="673"/>
      <c r="D13" s="673"/>
      <c r="E13" s="768"/>
      <c r="F13" s="290" t="s">
        <v>68</v>
      </c>
      <c r="G13" s="326">
        <v>1650</v>
      </c>
      <c r="H13" s="137"/>
      <c r="I13" s="6">
        <f t="shared" si="40"/>
        <v>0</v>
      </c>
      <c r="J13" s="6"/>
      <c r="K13" s="6">
        <f t="shared" si="41"/>
        <v>0</v>
      </c>
      <c r="L13" s="6"/>
      <c r="M13" s="6">
        <f t="shared" si="3"/>
        <v>0</v>
      </c>
      <c r="N13" s="6"/>
      <c r="O13" s="6">
        <f t="shared" si="4"/>
        <v>0</v>
      </c>
      <c r="P13" s="6"/>
      <c r="Q13" s="6">
        <f t="shared" si="5"/>
        <v>0</v>
      </c>
      <c r="R13" s="6"/>
      <c r="S13" s="6">
        <f t="shared" si="6"/>
        <v>0</v>
      </c>
      <c r="T13" s="6"/>
      <c r="U13" s="6">
        <f t="shared" si="7"/>
        <v>0</v>
      </c>
      <c r="V13" s="6"/>
      <c r="W13" s="6">
        <f t="shared" si="8"/>
        <v>0</v>
      </c>
      <c r="X13" s="6"/>
      <c r="Y13" s="6">
        <f t="shared" si="9"/>
        <v>0</v>
      </c>
      <c r="Z13" s="9"/>
      <c r="AA13" s="9">
        <f t="shared" si="10"/>
        <v>0</v>
      </c>
      <c r="AB13" s="6"/>
      <c r="AC13" s="6">
        <f t="shared" si="11"/>
        <v>0</v>
      </c>
      <c r="AD13" s="6"/>
      <c r="AE13" s="6">
        <f t="shared" si="12"/>
        <v>0</v>
      </c>
      <c r="AF13" s="6"/>
      <c r="AG13" s="6">
        <f t="shared" si="13"/>
        <v>0</v>
      </c>
      <c r="AH13" s="6"/>
      <c r="AI13" s="6">
        <f t="shared" si="14"/>
        <v>0</v>
      </c>
      <c r="AJ13" s="6"/>
      <c r="AK13" s="6">
        <f t="shared" si="15"/>
        <v>0</v>
      </c>
      <c r="AL13" s="6"/>
      <c r="AM13" s="6">
        <f t="shared" si="16"/>
        <v>0</v>
      </c>
      <c r="AN13" s="6"/>
      <c r="AO13" s="6">
        <f t="shared" si="17"/>
        <v>0</v>
      </c>
      <c r="AP13" s="6"/>
      <c r="AQ13" s="6">
        <f t="shared" si="18"/>
        <v>0</v>
      </c>
      <c r="AR13" s="6"/>
      <c r="AS13" s="6">
        <f t="shared" si="19"/>
        <v>0</v>
      </c>
      <c r="AT13" s="6"/>
      <c r="AU13" s="6">
        <f t="shared" si="20"/>
        <v>0</v>
      </c>
      <c r="AV13" s="6"/>
      <c r="AW13" s="6">
        <f t="shared" si="21"/>
        <v>0</v>
      </c>
      <c r="AX13" s="9"/>
      <c r="AY13" s="9">
        <f t="shared" si="22"/>
        <v>0</v>
      </c>
      <c r="AZ13" s="9"/>
      <c r="BA13" s="9">
        <f t="shared" si="23"/>
        <v>0</v>
      </c>
      <c r="BB13" s="9"/>
      <c r="BC13" s="9">
        <f t="shared" si="24"/>
        <v>0</v>
      </c>
      <c r="BD13" s="9"/>
      <c r="BE13" s="305">
        <f t="shared" si="25"/>
        <v>0</v>
      </c>
      <c r="BF13" s="457">
        <f>70*0+23</f>
        <v>23</v>
      </c>
      <c r="BG13" s="21">
        <f>BF13*G13</f>
        <v>37950</v>
      </c>
      <c r="BH13" s="9"/>
      <c r="BI13" s="9">
        <f t="shared" si="27"/>
        <v>0</v>
      </c>
      <c r="BJ13" s="9"/>
      <c r="BK13" s="9">
        <f t="shared" si="28"/>
        <v>0</v>
      </c>
      <c r="BL13" s="6"/>
      <c r="BM13" s="6">
        <f t="shared" si="29"/>
        <v>0</v>
      </c>
      <c r="BN13" s="6"/>
      <c r="BO13" s="138">
        <f t="shared" si="30"/>
        <v>0</v>
      </c>
      <c r="BP13" s="137"/>
      <c r="BQ13" s="6">
        <f t="shared" si="31"/>
        <v>0</v>
      </c>
      <c r="BR13" s="6"/>
      <c r="BS13" s="6">
        <f t="shared" si="32"/>
        <v>0</v>
      </c>
      <c r="BT13" s="6"/>
      <c r="BU13" s="138">
        <f t="shared" si="33"/>
        <v>0</v>
      </c>
      <c r="BV13" s="137"/>
      <c r="BW13" s="138">
        <f t="shared" si="0"/>
        <v>0</v>
      </c>
      <c r="BX13" s="137"/>
      <c r="BY13" s="138">
        <f t="shared" si="34"/>
        <v>0</v>
      </c>
      <c r="BZ13" s="137"/>
      <c r="CA13" s="6">
        <f t="shared" si="35"/>
        <v>0</v>
      </c>
      <c r="CB13" s="6"/>
      <c r="CC13" s="6">
        <f t="shared" si="1"/>
        <v>0</v>
      </c>
      <c r="CD13" s="6"/>
      <c r="CE13" s="6">
        <f t="shared" si="2"/>
        <v>0</v>
      </c>
      <c r="CF13" s="6"/>
      <c r="CG13" s="138">
        <f t="shared" si="36"/>
        <v>0</v>
      </c>
      <c r="CH13" s="450"/>
      <c r="CI13" s="138">
        <f t="shared" si="37"/>
        <v>0</v>
      </c>
      <c r="CJ13" s="240">
        <f t="shared" si="38"/>
        <v>23</v>
      </c>
      <c r="CK13" s="138">
        <f t="shared" si="39"/>
        <v>37950</v>
      </c>
    </row>
    <row r="14" spans="1:89" ht="12.75">
      <c r="A14" s="240">
        <v>6</v>
      </c>
      <c r="B14" s="760" t="s">
        <v>127</v>
      </c>
      <c r="C14" s="684"/>
      <c r="D14" s="684"/>
      <c r="E14" s="769"/>
      <c r="F14" s="290" t="s">
        <v>68</v>
      </c>
      <c r="G14" s="326">
        <v>6500</v>
      </c>
      <c r="H14" s="137"/>
      <c r="I14" s="6">
        <f t="shared" si="40"/>
        <v>0</v>
      </c>
      <c r="J14" s="6"/>
      <c r="K14" s="6">
        <f t="shared" si="41"/>
        <v>0</v>
      </c>
      <c r="L14" s="6"/>
      <c r="M14" s="6">
        <f t="shared" si="3"/>
        <v>0</v>
      </c>
      <c r="N14" s="6"/>
      <c r="O14" s="6">
        <f t="shared" si="4"/>
        <v>0</v>
      </c>
      <c r="P14" s="6"/>
      <c r="Q14" s="6">
        <f t="shared" si="5"/>
        <v>0</v>
      </c>
      <c r="R14" s="6"/>
      <c r="S14" s="6">
        <f t="shared" si="6"/>
        <v>0</v>
      </c>
      <c r="T14" s="6"/>
      <c r="U14" s="6">
        <f t="shared" si="7"/>
        <v>0</v>
      </c>
      <c r="V14" s="6"/>
      <c r="W14" s="6">
        <f t="shared" si="8"/>
        <v>0</v>
      </c>
      <c r="X14" s="6"/>
      <c r="Y14" s="6">
        <f t="shared" si="9"/>
        <v>0</v>
      </c>
      <c r="Z14" s="9"/>
      <c r="AA14" s="9">
        <f t="shared" si="10"/>
        <v>0</v>
      </c>
      <c r="AB14" s="6"/>
      <c r="AC14" s="6">
        <f t="shared" si="11"/>
        <v>0</v>
      </c>
      <c r="AD14" s="6"/>
      <c r="AE14" s="6">
        <f t="shared" si="12"/>
        <v>0</v>
      </c>
      <c r="AF14" s="6"/>
      <c r="AG14" s="6">
        <f t="shared" si="13"/>
        <v>0</v>
      </c>
      <c r="AH14" s="6"/>
      <c r="AI14" s="6">
        <f t="shared" si="14"/>
        <v>0</v>
      </c>
      <c r="AJ14" s="6"/>
      <c r="AK14" s="6">
        <f t="shared" si="15"/>
        <v>0</v>
      </c>
      <c r="AL14" s="6"/>
      <c r="AM14" s="6">
        <f t="shared" si="16"/>
        <v>0</v>
      </c>
      <c r="AN14" s="6"/>
      <c r="AO14" s="6">
        <f t="shared" si="17"/>
        <v>0</v>
      </c>
      <c r="AP14" s="6"/>
      <c r="AQ14" s="6">
        <f t="shared" si="18"/>
        <v>0</v>
      </c>
      <c r="AR14" s="6"/>
      <c r="AS14" s="6">
        <f t="shared" si="19"/>
        <v>0</v>
      </c>
      <c r="AT14" s="6"/>
      <c r="AU14" s="6">
        <f t="shared" si="20"/>
        <v>0</v>
      </c>
      <c r="AV14" s="6"/>
      <c r="AW14" s="6">
        <f t="shared" si="21"/>
        <v>0</v>
      </c>
      <c r="AX14" s="9"/>
      <c r="AY14" s="9">
        <f t="shared" si="22"/>
        <v>0</v>
      </c>
      <c r="AZ14" s="9"/>
      <c r="BA14" s="9">
        <f t="shared" si="23"/>
        <v>0</v>
      </c>
      <c r="BB14" s="9"/>
      <c r="BC14" s="9">
        <f t="shared" si="24"/>
        <v>0</v>
      </c>
      <c r="BD14" s="9"/>
      <c r="BE14" s="305">
        <f t="shared" si="25"/>
        <v>0</v>
      </c>
      <c r="BF14" s="307"/>
      <c r="BG14" s="9">
        <f t="shared" si="26"/>
        <v>0</v>
      </c>
      <c r="BH14" s="9"/>
      <c r="BI14" s="9">
        <f t="shared" si="27"/>
        <v>0</v>
      </c>
      <c r="BJ14" s="9"/>
      <c r="BK14" s="9">
        <f t="shared" si="28"/>
        <v>0</v>
      </c>
      <c r="BL14" s="6"/>
      <c r="BM14" s="6">
        <f t="shared" si="29"/>
        <v>0</v>
      </c>
      <c r="BN14" s="6"/>
      <c r="BO14" s="138">
        <f t="shared" si="30"/>
        <v>0</v>
      </c>
      <c r="BP14" s="137"/>
      <c r="BQ14" s="6">
        <f t="shared" si="31"/>
        <v>0</v>
      </c>
      <c r="BR14" s="6"/>
      <c r="BS14" s="6">
        <f t="shared" si="32"/>
        <v>0</v>
      </c>
      <c r="BT14" s="6"/>
      <c r="BU14" s="138">
        <f t="shared" si="33"/>
        <v>0</v>
      </c>
      <c r="BV14" s="137"/>
      <c r="BW14" s="138">
        <f t="shared" si="0"/>
        <v>0</v>
      </c>
      <c r="BX14" s="137"/>
      <c r="BY14" s="138">
        <f t="shared" si="34"/>
        <v>0</v>
      </c>
      <c r="BZ14" s="137"/>
      <c r="CA14" s="6">
        <f t="shared" si="35"/>
        <v>0</v>
      </c>
      <c r="CB14" s="6"/>
      <c r="CC14" s="6">
        <f t="shared" si="1"/>
        <v>0</v>
      </c>
      <c r="CD14" s="6"/>
      <c r="CE14" s="6">
        <f t="shared" si="2"/>
        <v>0</v>
      </c>
      <c r="CF14" s="6"/>
      <c r="CG14" s="138">
        <f t="shared" si="36"/>
        <v>0</v>
      </c>
      <c r="CH14" s="450"/>
      <c r="CI14" s="138">
        <f t="shared" si="37"/>
        <v>0</v>
      </c>
      <c r="CJ14" s="240">
        <f t="shared" si="38"/>
        <v>0</v>
      </c>
      <c r="CK14" s="138">
        <f t="shared" si="39"/>
        <v>0</v>
      </c>
    </row>
    <row r="15" spans="1:89" ht="15">
      <c r="A15" s="240"/>
      <c r="B15" s="758" t="s">
        <v>72</v>
      </c>
      <c r="C15" s="680"/>
      <c r="D15" s="680"/>
      <c r="E15" s="759"/>
      <c r="F15" s="290"/>
      <c r="G15" s="326"/>
      <c r="H15" s="137"/>
      <c r="I15" s="6">
        <f t="shared" si="40"/>
        <v>0</v>
      </c>
      <c r="J15" s="6"/>
      <c r="K15" s="6">
        <f t="shared" si="41"/>
        <v>0</v>
      </c>
      <c r="L15" s="6"/>
      <c r="M15" s="6">
        <f t="shared" si="3"/>
        <v>0</v>
      </c>
      <c r="N15" s="6"/>
      <c r="O15" s="6">
        <f t="shared" si="4"/>
        <v>0</v>
      </c>
      <c r="P15" s="6"/>
      <c r="Q15" s="6">
        <f t="shared" si="5"/>
        <v>0</v>
      </c>
      <c r="R15" s="6"/>
      <c r="S15" s="6">
        <f t="shared" si="6"/>
        <v>0</v>
      </c>
      <c r="T15" s="6"/>
      <c r="U15" s="6">
        <f t="shared" si="7"/>
        <v>0</v>
      </c>
      <c r="V15" s="6"/>
      <c r="W15" s="6">
        <f t="shared" si="8"/>
        <v>0</v>
      </c>
      <c r="X15" s="6"/>
      <c r="Y15" s="6">
        <f t="shared" si="9"/>
        <v>0</v>
      </c>
      <c r="Z15" s="9"/>
      <c r="AA15" s="9">
        <f t="shared" si="10"/>
        <v>0</v>
      </c>
      <c r="AB15" s="6"/>
      <c r="AC15" s="6">
        <f t="shared" si="11"/>
        <v>0</v>
      </c>
      <c r="AD15" s="6"/>
      <c r="AE15" s="6">
        <f t="shared" si="12"/>
        <v>0</v>
      </c>
      <c r="AF15" s="6"/>
      <c r="AG15" s="6">
        <f t="shared" si="13"/>
        <v>0</v>
      </c>
      <c r="AH15" s="6"/>
      <c r="AI15" s="6">
        <f t="shared" si="14"/>
        <v>0</v>
      </c>
      <c r="AJ15" s="6"/>
      <c r="AK15" s="6">
        <f t="shared" si="15"/>
        <v>0</v>
      </c>
      <c r="AL15" s="6"/>
      <c r="AM15" s="6">
        <f t="shared" si="16"/>
        <v>0</v>
      </c>
      <c r="AN15" s="6"/>
      <c r="AO15" s="6">
        <f t="shared" si="17"/>
        <v>0</v>
      </c>
      <c r="AP15" s="6"/>
      <c r="AQ15" s="6">
        <f t="shared" si="18"/>
        <v>0</v>
      </c>
      <c r="AR15" s="6"/>
      <c r="AS15" s="6">
        <f t="shared" si="19"/>
        <v>0</v>
      </c>
      <c r="AT15" s="6"/>
      <c r="AU15" s="6">
        <f t="shared" si="20"/>
        <v>0</v>
      </c>
      <c r="AV15" s="6"/>
      <c r="AW15" s="6">
        <f t="shared" si="21"/>
        <v>0</v>
      </c>
      <c r="AX15" s="9"/>
      <c r="AY15" s="9">
        <f t="shared" si="22"/>
        <v>0</v>
      </c>
      <c r="AZ15" s="9"/>
      <c r="BA15" s="9">
        <f t="shared" si="23"/>
        <v>0</v>
      </c>
      <c r="BB15" s="9"/>
      <c r="BC15" s="9">
        <f t="shared" si="24"/>
        <v>0</v>
      </c>
      <c r="BD15" s="9"/>
      <c r="BE15" s="305">
        <f t="shared" si="25"/>
        <v>0</v>
      </c>
      <c r="BF15" s="307"/>
      <c r="BG15" s="9">
        <f t="shared" si="26"/>
        <v>0</v>
      </c>
      <c r="BH15" s="9"/>
      <c r="BI15" s="9">
        <f t="shared" si="27"/>
        <v>0</v>
      </c>
      <c r="BJ15" s="9"/>
      <c r="BK15" s="9">
        <f t="shared" si="28"/>
        <v>0</v>
      </c>
      <c r="BL15" s="6"/>
      <c r="BM15" s="6">
        <f t="shared" si="29"/>
        <v>0</v>
      </c>
      <c r="BN15" s="6"/>
      <c r="BO15" s="138">
        <f t="shared" si="30"/>
        <v>0</v>
      </c>
      <c r="BP15" s="137"/>
      <c r="BQ15" s="6">
        <f t="shared" si="31"/>
        <v>0</v>
      </c>
      <c r="BR15" s="6"/>
      <c r="BS15" s="6">
        <f t="shared" si="32"/>
        <v>0</v>
      </c>
      <c r="BT15" s="6"/>
      <c r="BU15" s="138">
        <f t="shared" si="33"/>
        <v>0</v>
      </c>
      <c r="BV15" s="137"/>
      <c r="BW15" s="138">
        <f t="shared" si="0"/>
        <v>0</v>
      </c>
      <c r="BX15" s="137"/>
      <c r="BY15" s="138">
        <f t="shared" si="34"/>
        <v>0</v>
      </c>
      <c r="BZ15" s="137"/>
      <c r="CA15" s="6">
        <f t="shared" si="35"/>
        <v>0</v>
      </c>
      <c r="CB15" s="6"/>
      <c r="CC15" s="6">
        <f t="shared" si="1"/>
        <v>0</v>
      </c>
      <c r="CD15" s="6"/>
      <c r="CE15" s="6">
        <f t="shared" si="2"/>
        <v>0</v>
      </c>
      <c r="CF15" s="6"/>
      <c r="CG15" s="138">
        <f t="shared" si="36"/>
        <v>0</v>
      </c>
      <c r="CH15" s="450"/>
      <c r="CI15" s="138">
        <f t="shared" si="37"/>
        <v>0</v>
      </c>
      <c r="CJ15" s="240">
        <f t="shared" si="38"/>
        <v>0</v>
      </c>
      <c r="CK15" s="138">
        <f t="shared" si="39"/>
        <v>0</v>
      </c>
    </row>
    <row r="16" spans="1:89" ht="12.75">
      <c r="A16" s="240">
        <v>7</v>
      </c>
      <c r="B16" s="764" t="s">
        <v>73</v>
      </c>
      <c r="C16" s="673"/>
      <c r="D16" s="673"/>
      <c r="E16" s="768"/>
      <c r="F16" s="290" t="s">
        <v>69</v>
      </c>
      <c r="G16" s="326">
        <v>200</v>
      </c>
      <c r="H16" s="137">
        <v>13</v>
      </c>
      <c r="I16" s="6">
        <f t="shared" si="40"/>
        <v>2600</v>
      </c>
      <c r="J16" s="6"/>
      <c r="K16" s="6">
        <f t="shared" si="41"/>
        <v>0</v>
      </c>
      <c r="L16" s="6"/>
      <c r="M16" s="6">
        <f t="shared" si="3"/>
        <v>0</v>
      </c>
      <c r="N16" s="6"/>
      <c r="O16" s="6">
        <f t="shared" si="4"/>
        <v>0</v>
      </c>
      <c r="P16" s="6"/>
      <c r="Q16" s="6">
        <f t="shared" si="5"/>
        <v>0</v>
      </c>
      <c r="R16" s="6"/>
      <c r="S16" s="6">
        <f t="shared" si="6"/>
        <v>0</v>
      </c>
      <c r="T16" s="6"/>
      <c r="U16" s="6">
        <f t="shared" si="7"/>
        <v>0</v>
      </c>
      <c r="V16" s="6"/>
      <c r="W16" s="6">
        <f t="shared" si="8"/>
        <v>0</v>
      </c>
      <c r="X16" s="6"/>
      <c r="Y16" s="6">
        <f t="shared" si="9"/>
        <v>0</v>
      </c>
      <c r="Z16" s="9"/>
      <c r="AA16" s="9">
        <f t="shared" si="10"/>
        <v>0</v>
      </c>
      <c r="AB16" s="6"/>
      <c r="AC16" s="6">
        <f t="shared" si="11"/>
        <v>0</v>
      </c>
      <c r="AD16" s="6"/>
      <c r="AE16" s="6">
        <f t="shared" si="12"/>
        <v>0</v>
      </c>
      <c r="AF16" s="6"/>
      <c r="AG16" s="6">
        <f t="shared" si="13"/>
        <v>0</v>
      </c>
      <c r="AH16" s="6"/>
      <c r="AI16" s="6">
        <f t="shared" si="14"/>
        <v>0</v>
      </c>
      <c r="AJ16" s="6"/>
      <c r="AK16" s="6">
        <f t="shared" si="15"/>
        <v>0</v>
      </c>
      <c r="AL16" s="6"/>
      <c r="AM16" s="6">
        <f t="shared" si="16"/>
        <v>0</v>
      </c>
      <c r="AN16" s="6"/>
      <c r="AO16" s="6">
        <f t="shared" si="17"/>
        <v>0</v>
      </c>
      <c r="AP16" s="6"/>
      <c r="AQ16" s="6">
        <f t="shared" si="18"/>
        <v>0</v>
      </c>
      <c r="AR16" s="6"/>
      <c r="AS16" s="6">
        <f t="shared" si="19"/>
        <v>0</v>
      </c>
      <c r="AT16" s="6"/>
      <c r="AU16" s="6">
        <f t="shared" si="20"/>
        <v>0</v>
      </c>
      <c r="AV16" s="6"/>
      <c r="AW16" s="6">
        <f t="shared" si="21"/>
        <v>0</v>
      </c>
      <c r="AX16" s="9"/>
      <c r="AY16" s="9">
        <f t="shared" si="22"/>
        <v>0</v>
      </c>
      <c r="AZ16" s="9"/>
      <c r="BA16" s="9">
        <f t="shared" si="23"/>
        <v>0</v>
      </c>
      <c r="BB16" s="9"/>
      <c r="BC16" s="9">
        <f t="shared" si="24"/>
        <v>0</v>
      </c>
      <c r="BD16" s="9"/>
      <c r="BE16" s="305">
        <f t="shared" si="25"/>
        <v>0</v>
      </c>
      <c r="BF16" s="307"/>
      <c r="BG16" s="9">
        <f t="shared" si="26"/>
        <v>0</v>
      </c>
      <c r="BH16" s="9"/>
      <c r="BI16" s="9">
        <f t="shared" si="27"/>
        <v>0</v>
      </c>
      <c r="BJ16" s="9"/>
      <c r="BK16" s="9">
        <f t="shared" si="28"/>
        <v>0</v>
      </c>
      <c r="BL16" s="6"/>
      <c r="BM16" s="6">
        <f t="shared" si="29"/>
        <v>0</v>
      </c>
      <c r="BN16" s="6"/>
      <c r="BO16" s="138">
        <f t="shared" si="30"/>
        <v>0</v>
      </c>
      <c r="BP16" s="137"/>
      <c r="BQ16" s="6">
        <f t="shared" si="31"/>
        <v>0</v>
      </c>
      <c r="BR16" s="6"/>
      <c r="BS16" s="6">
        <f t="shared" si="32"/>
        <v>0</v>
      </c>
      <c r="BT16" s="6"/>
      <c r="BU16" s="138">
        <f t="shared" si="33"/>
        <v>0</v>
      </c>
      <c r="BV16" s="137"/>
      <c r="BW16" s="138">
        <f t="shared" si="0"/>
        <v>0</v>
      </c>
      <c r="BX16" s="137"/>
      <c r="BY16" s="138">
        <f t="shared" si="34"/>
        <v>0</v>
      </c>
      <c r="BZ16" s="137"/>
      <c r="CA16" s="6">
        <f t="shared" si="35"/>
        <v>0</v>
      </c>
      <c r="CB16" s="6"/>
      <c r="CC16" s="6">
        <f t="shared" si="1"/>
        <v>0</v>
      </c>
      <c r="CD16" s="6"/>
      <c r="CE16" s="6">
        <f t="shared" si="2"/>
        <v>0</v>
      </c>
      <c r="CF16" s="6"/>
      <c r="CG16" s="138">
        <f t="shared" si="36"/>
        <v>0</v>
      </c>
      <c r="CH16" s="450"/>
      <c r="CI16" s="138">
        <f t="shared" si="37"/>
        <v>0</v>
      </c>
      <c r="CJ16" s="240">
        <f t="shared" si="38"/>
        <v>13</v>
      </c>
      <c r="CK16" s="138">
        <f t="shared" si="39"/>
        <v>2600</v>
      </c>
    </row>
    <row r="17" spans="1:89" ht="12.75">
      <c r="A17" s="240">
        <v>8</v>
      </c>
      <c r="B17" s="764" t="s">
        <v>74</v>
      </c>
      <c r="C17" s="673"/>
      <c r="D17" s="673"/>
      <c r="E17" s="768"/>
      <c r="F17" s="290" t="s">
        <v>66</v>
      </c>
      <c r="G17" s="326">
        <v>7953</v>
      </c>
      <c r="H17" s="137"/>
      <c r="I17" s="6">
        <f t="shared" si="40"/>
        <v>0</v>
      </c>
      <c r="J17" s="6"/>
      <c r="K17" s="6">
        <f t="shared" si="41"/>
        <v>0</v>
      </c>
      <c r="L17" s="6"/>
      <c r="M17" s="6">
        <f t="shared" si="3"/>
        <v>0</v>
      </c>
      <c r="N17" s="6"/>
      <c r="O17" s="6">
        <f t="shared" si="4"/>
        <v>0</v>
      </c>
      <c r="P17" s="6"/>
      <c r="Q17" s="6">
        <f t="shared" si="5"/>
        <v>0</v>
      </c>
      <c r="R17" s="6"/>
      <c r="S17" s="6">
        <f t="shared" si="6"/>
        <v>0</v>
      </c>
      <c r="T17" s="6"/>
      <c r="U17" s="6">
        <f t="shared" si="7"/>
        <v>0</v>
      </c>
      <c r="V17" s="6"/>
      <c r="W17" s="6">
        <f t="shared" si="8"/>
        <v>0</v>
      </c>
      <c r="X17" s="6"/>
      <c r="Y17" s="6">
        <f t="shared" si="9"/>
        <v>0</v>
      </c>
      <c r="Z17" s="9"/>
      <c r="AA17" s="9">
        <f t="shared" si="10"/>
        <v>0</v>
      </c>
      <c r="AB17" s="6"/>
      <c r="AC17" s="6">
        <f t="shared" si="11"/>
        <v>0</v>
      </c>
      <c r="AD17" s="6"/>
      <c r="AE17" s="6">
        <f t="shared" si="12"/>
        <v>0</v>
      </c>
      <c r="AF17" s="6"/>
      <c r="AG17" s="6">
        <f t="shared" si="13"/>
        <v>0</v>
      </c>
      <c r="AH17" s="6"/>
      <c r="AI17" s="6">
        <f t="shared" si="14"/>
        <v>0</v>
      </c>
      <c r="AJ17" s="6"/>
      <c r="AK17" s="6">
        <f t="shared" si="15"/>
        <v>0</v>
      </c>
      <c r="AL17" s="6"/>
      <c r="AM17" s="6">
        <f t="shared" si="16"/>
        <v>0</v>
      </c>
      <c r="AN17" s="6">
        <v>0.5</v>
      </c>
      <c r="AO17" s="6">
        <f t="shared" si="17"/>
        <v>3976.5</v>
      </c>
      <c r="AP17" s="6"/>
      <c r="AQ17" s="6">
        <f t="shared" si="18"/>
        <v>0</v>
      </c>
      <c r="AR17" s="6"/>
      <c r="AS17" s="6">
        <f t="shared" si="19"/>
        <v>0</v>
      </c>
      <c r="AT17" s="6"/>
      <c r="AU17" s="6">
        <f t="shared" si="20"/>
        <v>0</v>
      </c>
      <c r="AV17" s="6"/>
      <c r="AW17" s="6">
        <f t="shared" si="21"/>
        <v>0</v>
      </c>
      <c r="AX17" s="9"/>
      <c r="AY17" s="9">
        <f t="shared" si="22"/>
        <v>0</v>
      </c>
      <c r="AZ17" s="9"/>
      <c r="BA17" s="9">
        <f t="shared" si="23"/>
        <v>0</v>
      </c>
      <c r="BB17" s="9"/>
      <c r="BC17" s="9">
        <f t="shared" si="24"/>
        <v>0</v>
      </c>
      <c r="BD17" s="9"/>
      <c r="BE17" s="305">
        <f t="shared" si="25"/>
        <v>0</v>
      </c>
      <c r="BF17" s="307">
        <f>7</f>
        <v>7</v>
      </c>
      <c r="BG17" s="9">
        <f t="shared" si="26"/>
        <v>55671</v>
      </c>
      <c r="BH17" s="9"/>
      <c r="BI17" s="9">
        <f t="shared" si="27"/>
        <v>0</v>
      </c>
      <c r="BJ17" s="9"/>
      <c r="BK17" s="9">
        <f t="shared" si="28"/>
        <v>0</v>
      </c>
      <c r="BL17" s="6"/>
      <c r="BM17" s="6">
        <f t="shared" si="29"/>
        <v>0</v>
      </c>
      <c r="BN17" s="6"/>
      <c r="BO17" s="138">
        <f t="shared" si="30"/>
        <v>0</v>
      </c>
      <c r="BP17" s="137"/>
      <c r="BQ17" s="6">
        <f t="shared" si="31"/>
        <v>0</v>
      </c>
      <c r="BR17" s="6"/>
      <c r="BS17" s="6">
        <f t="shared" si="32"/>
        <v>0</v>
      </c>
      <c r="BT17" s="6"/>
      <c r="BU17" s="138">
        <f t="shared" si="33"/>
        <v>0</v>
      </c>
      <c r="BV17" s="137"/>
      <c r="BW17" s="138">
        <f t="shared" si="0"/>
        <v>0</v>
      </c>
      <c r="BX17" s="137"/>
      <c r="BY17" s="138">
        <f t="shared" si="34"/>
        <v>0</v>
      </c>
      <c r="BZ17" s="137"/>
      <c r="CA17" s="6">
        <f t="shared" si="35"/>
        <v>0</v>
      </c>
      <c r="CB17" s="6"/>
      <c r="CC17" s="6">
        <f t="shared" si="1"/>
        <v>0</v>
      </c>
      <c r="CD17" s="6"/>
      <c r="CE17" s="6">
        <f t="shared" si="2"/>
        <v>0</v>
      </c>
      <c r="CF17" s="6"/>
      <c r="CG17" s="138">
        <f t="shared" si="36"/>
        <v>0</v>
      </c>
      <c r="CH17" s="450"/>
      <c r="CI17" s="138">
        <f t="shared" si="37"/>
        <v>0</v>
      </c>
      <c r="CJ17" s="240">
        <f t="shared" si="38"/>
        <v>7.5</v>
      </c>
      <c r="CK17" s="138">
        <f t="shared" si="39"/>
        <v>59647.5</v>
      </c>
    </row>
    <row r="18" spans="1:89" ht="12.75">
      <c r="A18" s="240">
        <v>9</v>
      </c>
      <c r="B18" s="760" t="s">
        <v>75</v>
      </c>
      <c r="C18" s="682"/>
      <c r="D18" s="682"/>
      <c r="E18" s="761"/>
      <c r="F18" s="290" t="s">
        <v>69</v>
      </c>
      <c r="G18" s="326">
        <v>350</v>
      </c>
      <c r="H18" s="137"/>
      <c r="I18" s="6">
        <f t="shared" si="40"/>
        <v>0</v>
      </c>
      <c r="J18" s="6"/>
      <c r="K18" s="6">
        <f t="shared" si="41"/>
        <v>0</v>
      </c>
      <c r="L18" s="6"/>
      <c r="M18" s="6">
        <f t="shared" si="3"/>
        <v>0</v>
      </c>
      <c r="N18" s="6"/>
      <c r="O18" s="6">
        <f t="shared" si="4"/>
        <v>0</v>
      </c>
      <c r="P18" s="6"/>
      <c r="Q18" s="6">
        <f t="shared" si="5"/>
        <v>0</v>
      </c>
      <c r="R18" s="6"/>
      <c r="S18" s="6">
        <f t="shared" si="6"/>
        <v>0</v>
      </c>
      <c r="T18" s="6"/>
      <c r="U18" s="6">
        <f t="shared" si="7"/>
        <v>0</v>
      </c>
      <c r="V18" s="6"/>
      <c r="W18" s="6">
        <f t="shared" si="8"/>
        <v>0</v>
      </c>
      <c r="X18" s="6"/>
      <c r="Y18" s="6">
        <f t="shared" si="9"/>
        <v>0</v>
      </c>
      <c r="Z18" s="9">
        <v>3</v>
      </c>
      <c r="AA18" s="9">
        <f t="shared" si="10"/>
        <v>1050</v>
      </c>
      <c r="AB18" s="6"/>
      <c r="AC18" s="6">
        <f t="shared" si="11"/>
        <v>0</v>
      </c>
      <c r="AD18" s="6"/>
      <c r="AE18" s="6">
        <f t="shared" si="12"/>
        <v>0</v>
      </c>
      <c r="AF18" s="6"/>
      <c r="AG18" s="6">
        <f t="shared" si="13"/>
        <v>0</v>
      </c>
      <c r="AH18" s="6"/>
      <c r="AI18" s="6">
        <f t="shared" si="14"/>
        <v>0</v>
      </c>
      <c r="AJ18" s="6"/>
      <c r="AK18" s="6">
        <f t="shared" si="15"/>
        <v>0</v>
      </c>
      <c r="AL18" s="6"/>
      <c r="AM18" s="6">
        <f t="shared" si="16"/>
        <v>0</v>
      </c>
      <c r="AN18" s="6"/>
      <c r="AO18" s="6">
        <f t="shared" si="17"/>
        <v>0</v>
      </c>
      <c r="AP18" s="6"/>
      <c r="AQ18" s="6">
        <f t="shared" si="18"/>
        <v>0</v>
      </c>
      <c r="AR18" s="6"/>
      <c r="AS18" s="6">
        <f t="shared" si="19"/>
        <v>0</v>
      </c>
      <c r="AT18" s="6"/>
      <c r="AU18" s="6">
        <f t="shared" si="20"/>
        <v>0</v>
      </c>
      <c r="AV18" s="6"/>
      <c r="AW18" s="6">
        <f t="shared" si="21"/>
        <v>0</v>
      </c>
      <c r="AX18" s="9"/>
      <c r="AY18" s="9">
        <f t="shared" si="22"/>
        <v>0</v>
      </c>
      <c r="AZ18" s="9"/>
      <c r="BA18" s="9">
        <f t="shared" si="23"/>
        <v>0</v>
      </c>
      <c r="BB18" s="9"/>
      <c r="BC18" s="9">
        <f t="shared" si="24"/>
        <v>0</v>
      </c>
      <c r="BD18" s="9"/>
      <c r="BE18" s="305">
        <f t="shared" si="25"/>
        <v>0</v>
      </c>
      <c r="BF18" s="307"/>
      <c r="BG18" s="9">
        <f t="shared" si="26"/>
        <v>0</v>
      </c>
      <c r="BH18" s="9"/>
      <c r="BI18" s="9">
        <f t="shared" si="27"/>
        <v>0</v>
      </c>
      <c r="BJ18" s="9"/>
      <c r="BK18" s="9">
        <f t="shared" si="28"/>
        <v>0</v>
      </c>
      <c r="BL18" s="6"/>
      <c r="BM18" s="6">
        <f t="shared" si="29"/>
        <v>0</v>
      </c>
      <c r="BN18" s="6"/>
      <c r="BO18" s="138">
        <f t="shared" si="30"/>
        <v>0</v>
      </c>
      <c r="BP18" s="137"/>
      <c r="BQ18" s="6">
        <f t="shared" si="31"/>
        <v>0</v>
      </c>
      <c r="BR18" s="6"/>
      <c r="BS18" s="6">
        <f t="shared" si="32"/>
        <v>0</v>
      </c>
      <c r="BT18" s="6"/>
      <c r="BU18" s="138">
        <f t="shared" si="33"/>
        <v>0</v>
      </c>
      <c r="BV18" s="137"/>
      <c r="BW18" s="138">
        <f t="shared" si="0"/>
        <v>0</v>
      </c>
      <c r="BX18" s="137"/>
      <c r="BY18" s="138">
        <f t="shared" si="34"/>
        <v>0</v>
      </c>
      <c r="BZ18" s="137"/>
      <c r="CA18" s="6">
        <f t="shared" si="35"/>
        <v>0</v>
      </c>
      <c r="CB18" s="6"/>
      <c r="CC18" s="6">
        <f t="shared" si="1"/>
        <v>0</v>
      </c>
      <c r="CD18" s="6"/>
      <c r="CE18" s="6">
        <f t="shared" si="2"/>
        <v>0</v>
      </c>
      <c r="CF18" s="6"/>
      <c r="CG18" s="138">
        <f t="shared" si="36"/>
        <v>0</v>
      </c>
      <c r="CH18" s="450"/>
      <c r="CI18" s="138">
        <f t="shared" si="37"/>
        <v>0</v>
      </c>
      <c r="CJ18" s="240">
        <f t="shared" si="38"/>
        <v>3</v>
      </c>
      <c r="CK18" s="138">
        <f t="shared" si="39"/>
        <v>1050</v>
      </c>
    </row>
    <row r="19" spans="1:89" ht="12.75">
      <c r="A19" s="240">
        <v>10</v>
      </c>
      <c r="B19" s="770" t="s">
        <v>76</v>
      </c>
      <c r="C19" s="673"/>
      <c r="D19" s="673"/>
      <c r="E19" s="768"/>
      <c r="F19" s="290" t="s">
        <v>17</v>
      </c>
      <c r="G19" s="326">
        <v>4200</v>
      </c>
      <c r="H19" s="137"/>
      <c r="I19" s="6">
        <f t="shared" si="40"/>
        <v>0</v>
      </c>
      <c r="J19" s="6"/>
      <c r="K19" s="6">
        <f t="shared" si="41"/>
        <v>0</v>
      </c>
      <c r="L19" s="6"/>
      <c r="M19" s="6">
        <f t="shared" si="3"/>
        <v>0</v>
      </c>
      <c r="N19" s="6"/>
      <c r="O19" s="6">
        <f t="shared" si="4"/>
        <v>0</v>
      </c>
      <c r="P19" s="6"/>
      <c r="Q19" s="6">
        <f t="shared" si="5"/>
        <v>0</v>
      </c>
      <c r="R19" s="6"/>
      <c r="S19" s="6">
        <f t="shared" si="6"/>
        <v>0</v>
      </c>
      <c r="T19" s="6"/>
      <c r="U19" s="6">
        <f t="shared" si="7"/>
        <v>0</v>
      </c>
      <c r="V19" s="6"/>
      <c r="W19" s="6">
        <f t="shared" si="8"/>
        <v>0</v>
      </c>
      <c r="X19" s="6">
        <v>8</v>
      </c>
      <c r="Y19" s="6">
        <f>X19*G19</f>
        <v>33600</v>
      </c>
      <c r="Z19" s="9"/>
      <c r="AA19" s="9">
        <f t="shared" si="10"/>
        <v>0</v>
      </c>
      <c r="AB19" s="6"/>
      <c r="AC19" s="6">
        <f t="shared" si="11"/>
        <v>0</v>
      </c>
      <c r="AD19" s="6"/>
      <c r="AE19" s="6">
        <f t="shared" si="12"/>
        <v>0</v>
      </c>
      <c r="AF19" s="6"/>
      <c r="AG19" s="6">
        <f t="shared" si="13"/>
        <v>0</v>
      </c>
      <c r="AH19" s="6"/>
      <c r="AI19" s="6">
        <f t="shared" si="14"/>
        <v>0</v>
      </c>
      <c r="AJ19" s="6"/>
      <c r="AK19" s="6">
        <f t="shared" si="15"/>
        <v>0</v>
      </c>
      <c r="AL19" s="6"/>
      <c r="AM19" s="6">
        <f t="shared" si="16"/>
        <v>0</v>
      </c>
      <c r="AN19" s="6"/>
      <c r="AO19" s="6">
        <f t="shared" si="17"/>
        <v>0</v>
      </c>
      <c r="AP19" s="6"/>
      <c r="AQ19" s="6">
        <f t="shared" si="18"/>
        <v>0</v>
      </c>
      <c r="AR19" s="6"/>
      <c r="AS19" s="6">
        <f t="shared" si="19"/>
        <v>0</v>
      </c>
      <c r="AT19" s="6"/>
      <c r="AU19" s="6">
        <f t="shared" si="20"/>
        <v>0</v>
      </c>
      <c r="AV19" s="6"/>
      <c r="AW19" s="6">
        <f t="shared" si="21"/>
        <v>0</v>
      </c>
      <c r="AX19" s="9"/>
      <c r="AY19" s="9">
        <f t="shared" si="22"/>
        <v>0</v>
      </c>
      <c r="AZ19" s="9"/>
      <c r="BA19" s="9">
        <f t="shared" si="23"/>
        <v>0</v>
      </c>
      <c r="BB19" s="9"/>
      <c r="BC19" s="9">
        <f t="shared" si="24"/>
        <v>0</v>
      </c>
      <c r="BD19" s="9"/>
      <c r="BE19" s="305">
        <f t="shared" si="25"/>
        <v>0</v>
      </c>
      <c r="BF19" s="307"/>
      <c r="BG19" s="9">
        <f t="shared" si="26"/>
        <v>0</v>
      </c>
      <c r="BH19" s="9"/>
      <c r="BI19" s="9">
        <f t="shared" si="27"/>
        <v>0</v>
      </c>
      <c r="BJ19" s="9"/>
      <c r="BK19" s="9">
        <f t="shared" si="28"/>
        <v>0</v>
      </c>
      <c r="BL19" s="6"/>
      <c r="BM19" s="6">
        <f t="shared" si="29"/>
        <v>0</v>
      </c>
      <c r="BN19" s="6"/>
      <c r="BO19" s="138">
        <f t="shared" si="30"/>
        <v>0</v>
      </c>
      <c r="BP19" s="137"/>
      <c r="BQ19" s="6">
        <f t="shared" si="31"/>
        <v>0</v>
      </c>
      <c r="BR19" s="6"/>
      <c r="BS19" s="6">
        <f t="shared" si="32"/>
        <v>0</v>
      </c>
      <c r="BT19" s="6"/>
      <c r="BU19" s="138">
        <f t="shared" si="33"/>
        <v>0</v>
      </c>
      <c r="BV19" s="137"/>
      <c r="BW19" s="138">
        <f t="shared" si="0"/>
        <v>0</v>
      </c>
      <c r="BX19" s="137"/>
      <c r="BY19" s="138">
        <f t="shared" si="34"/>
        <v>0</v>
      </c>
      <c r="BZ19" s="137"/>
      <c r="CA19" s="6">
        <f t="shared" si="35"/>
        <v>0</v>
      </c>
      <c r="CB19" s="6"/>
      <c r="CC19" s="6">
        <f t="shared" si="1"/>
        <v>0</v>
      </c>
      <c r="CD19" s="6"/>
      <c r="CE19" s="6">
        <f t="shared" si="2"/>
        <v>0</v>
      </c>
      <c r="CF19" s="6"/>
      <c r="CG19" s="138">
        <f t="shared" si="36"/>
        <v>0</v>
      </c>
      <c r="CH19" s="450"/>
      <c r="CI19" s="138">
        <f t="shared" si="37"/>
        <v>0</v>
      </c>
      <c r="CJ19" s="240">
        <f t="shared" si="38"/>
        <v>8</v>
      </c>
      <c r="CK19" s="138">
        <f t="shared" si="39"/>
        <v>33600</v>
      </c>
    </row>
    <row r="20" spans="1:89" ht="12.75">
      <c r="A20" s="240">
        <v>11</v>
      </c>
      <c r="B20" s="764" t="s">
        <v>128</v>
      </c>
      <c r="C20" s="673"/>
      <c r="D20" s="673"/>
      <c r="E20" s="768"/>
      <c r="F20" s="290" t="s">
        <v>68</v>
      </c>
      <c r="G20" s="326">
        <v>2750</v>
      </c>
      <c r="H20" s="444">
        <f>23*0</f>
        <v>0</v>
      </c>
      <c r="I20" s="6">
        <f t="shared" si="40"/>
        <v>0</v>
      </c>
      <c r="J20" s="6"/>
      <c r="K20" s="6">
        <f t="shared" si="41"/>
        <v>0</v>
      </c>
      <c r="L20" s="6"/>
      <c r="M20" s="6">
        <f t="shared" si="3"/>
        <v>0</v>
      </c>
      <c r="N20" s="6"/>
      <c r="O20" s="6">
        <f t="shared" si="4"/>
        <v>0</v>
      </c>
      <c r="P20" s="6"/>
      <c r="Q20" s="6">
        <f t="shared" si="5"/>
        <v>0</v>
      </c>
      <c r="R20" s="6"/>
      <c r="S20" s="6">
        <f t="shared" si="6"/>
        <v>0</v>
      </c>
      <c r="T20" s="6"/>
      <c r="U20" s="6">
        <f t="shared" si="7"/>
        <v>0</v>
      </c>
      <c r="V20" s="6"/>
      <c r="W20" s="6">
        <f t="shared" si="8"/>
        <v>0</v>
      </c>
      <c r="X20" s="6"/>
      <c r="Y20" s="6">
        <f t="shared" si="9"/>
        <v>0</v>
      </c>
      <c r="Z20" s="9"/>
      <c r="AA20" s="9">
        <f t="shared" si="10"/>
        <v>0</v>
      </c>
      <c r="AB20" s="6"/>
      <c r="AC20" s="6">
        <f t="shared" si="11"/>
        <v>0</v>
      </c>
      <c r="AD20" s="6">
        <v>24</v>
      </c>
      <c r="AE20" s="6">
        <f t="shared" si="12"/>
        <v>66000</v>
      </c>
      <c r="AF20" s="6">
        <v>30</v>
      </c>
      <c r="AG20" s="6">
        <f t="shared" si="13"/>
        <v>82500</v>
      </c>
      <c r="AH20" s="6"/>
      <c r="AI20" s="6">
        <f t="shared" si="14"/>
        <v>0</v>
      </c>
      <c r="AJ20" s="6">
        <v>22.57</v>
      </c>
      <c r="AK20" s="6">
        <v>62073</v>
      </c>
      <c r="AL20" s="6"/>
      <c r="AM20" s="6">
        <f t="shared" si="16"/>
        <v>0</v>
      </c>
      <c r="AN20" s="6"/>
      <c r="AO20" s="6">
        <f t="shared" si="17"/>
        <v>0</v>
      </c>
      <c r="AP20" s="6"/>
      <c r="AQ20" s="6">
        <f t="shared" si="18"/>
        <v>0</v>
      </c>
      <c r="AR20" s="6">
        <v>18</v>
      </c>
      <c r="AS20" s="6">
        <f t="shared" si="19"/>
        <v>49500</v>
      </c>
      <c r="AT20" s="6"/>
      <c r="AU20" s="6">
        <f t="shared" si="20"/>
        <v>0</v>
      </c>
      <c r="AV20" s="6">
        <v>6</v>
      </c>
      <c r="AW20" s="6">
        <f t="shared" si="21"/>
        <v>16500</v>
      </c>
      <c r="AX20" s="9"/>
      <c r="AY20" s="9">
        <f t="shared" si="22"/>
        <v>0</v>
      </c>
      <c r="AZ20" s="9"/>
      <c r="BA20" s="9">
        <f t="shared" si="23"/>
        <v>0</v>
      </c>
      <c r="BB20" s="9"/>
      <c r="BC20" s="9">
        <f t="shared" si="24"/>
        <v>0</v>
      </c>
      <c r="BD20" s="9"/>
      <c r="BE20" s="305">
        <f t="shared" si="25"/>
        <v>0</v>
      </c>
      <c r="BF20" s="307"/>
      <c r="BG20" s="9">
        <f t="shared" si="26"/>
        <v>0</v>
      </c>
      <c r="BH20" s="9"/>
      <c r="BI20" s="9">
        <f t="shared" si="27"/>
        <v>0</v>
      </c>
      <c r="BJ20" s="9"/>
      <c r="BK20" s="9">
        <f t="shared" si="28"/>
        <v>0</v>
      </c>
      <c r="BL20" s="6"/>
      <c r="BM20" s="6">
        <f t="shared" si="29"/>
        <v>0</v>
      </c>
      <c r="BN20" s="6"/>
      <c r="BO20" s="138">
        <f t="shared" si="30"/>
        <v>0</v>
      </c>
      <c r="BP20" s="137"/>
      <c r="BQ20" s="6">
        <f t="shared" si="31"/>
        <v>0</v>
      </c>
      <c r="BR20" s="6"/>
      <c r="BS20" s="6">
        <f t="shared" si="32"/>
        <v>0</v>
      </c>
      <c r="BT20" s="6"/>
      <c r="BU20" s="138">
        <f t="shared" si="33"/>
        <v>0</v>
      </c>
      <c r="BV20" s="137"/>
      <c r="BW20" s="138">
        <f t="shared" si="0"/>
        <v>0</v>
      </c>
      <c r="BX20" s="137"/>
      <c r="BY20" s="138">
        <f t="shared" si="34"/>
        <v>0</v>
      </c>
      <c r="BZ20" s="137"/>
      <c r="CA20" s="6">
        <f t="shared" si="35"/>
        <v>0</v>
      </c>
      <c r="CB20" s="6"/>
      <c r="CC20" s="6">
        <f t="shared" si="1"/>
        <v>0</v>
      </c>
      <c r="CD20" s="6"/>
      <c r="CE20" s="6">
        <f t="shared" si="2"/>
        <v>0</v>
      </c>
      <c r="CF20" s="6"/>
      <c r="CG20" s="138">
        <f t="shared" si="36"/>
        <v>0</v>
      </c>
      <c r="CH20" s="450"/>
      <c r="CI20" s="138">
        <f t="shared" si="37"/>
        <v>0</v>
      </c>
      <c r="CJ20" s="240">
        <f t="shared" si="38"/>
        <v>100.57</v>
      </c>
      <c r="CK20" s="138">
        <f t="shared" si="39"/>
        <v>276573</v>
      </c>
    </row>
    <row r="21" spans="1:89" ht="12.75">
      <c r="A21" s="240">
        <v>12</v>
      </c>
      <c r="B21" s="770" t="s">
        <v>77</v>
      </c>
      <c r="C21" s="673"/>
      <c r="D21" s="673"/>
      <c r="E21" s="768"/>
      <c r="F21" s="290" t="s">
        <v>68</v>
      </c>
      <c r="G21" s="326">
        <v>1815</v>
      </c>
      <c r="H21" s="137"/>
      <c r="I21" s="6">
        <f t="shared" si="40"/>
        <v>0</v>
      </c>
      <c r="J21" s="6">
        <v>4</v>
      </c>
      <c r="K21" s="6">
        <f t="shared" si="41"/>
        <v>7260</v>
      </c>
      <c r="L21" s="6"/>
      <c r="M21" s="6">
        <f t="shared" si="3"/>
        <v>0</v>
      </c>
      <c r="N21" s="6"/>
      <c r="O21" s="6">
        <f t="shared" si="4"/>
        <v>0</v>
      </c>
      <c r="P21" s="6"/>
      <c r="Q21" s="6">
        <f t="shared" si="5"/>
        <v>0</v>
      </c>
      <c r="R21" s="6">
        <v>3.6</v>
      </c>
      <c r="S21" s="6">
        <f t="shared" si="6"/>
        <v>6534</v>
      </c>
      <c r="T21" s="6"/>
      <c r="U21" s="6">
        <f t="shared" si="7"/>
        <v>0</v>
      </c>
      <c r="V21" s="6"/>
      <c r="W21" s="6">
        <f t="shared" si="8"/>
        <v>0</v>
      </c>
      <c r="X21" s="6"/>
      <c r="Y21" s="6">
        <f t="shared" si="9"/>
        <v>0</v>
      </c>
      <c r="Z21" s="9"/>
      <c r="AA21" s="9">
        <f t="shared" si="10"/>
        <v>0</v>
      </c>
      <c r="AB21" s="6"/>
      <c r="AC21" s="6">
        <f t="shared" si="11"/>
        <v>0</v>
      </c>
      <c r="AD21" s="6">
        <v>2.5</v>
      </c>
      <c r="AE21" s="6">
        <f t="shared" si="12"/>
        <v>4537.5</v>
      </c>
      <c r="AF21" s="6">
        <v>5</v>
      </c>
      <c r="AG21" s="6">
        <f t="shared" si="13"/>
        <v>9075</v>
      </c>
      <c r="AH21" s="6">
        <v>6</v>
      </c>
      <c r="AI21" s="6">
        <f t="shared" si="14"/>
        <v>10890</v>
      </c>
      <c r="AJ21" s="6"/>
      <c r="AK21" s="6">
        <f t="shared" si="15"/>
        <v>0</v>
      </c>
      <c r="AL21" s="6">
        <v>1.6</v>
      </c>
      <c r="AM21" s="6">
        <f t="shared" si="16"/>
        <v>2904</v>
      </c>
      <c r="AN21" s="6">
        <v>10</v>
      </c>
      <c r="AO21" s="6">
        <f t="shared" si="17"/>
        <v>18150</v>
      </c>
      <c r="AP21" s="6">
        <v>2.5</v>
      </c>
      <c r="AQ21" s="6">
        <f t="shared" si="18"/>
        <v>4537.5</v>
      </c>
      <c r="AR21" s="6"/>
      <c r="AS21" s="6">
        <f t="shared" si="19"/>
        <v>0</v>
      </c>
      <c r="AT21" s="6"/>
      <c r="AU21" s="6">
        <f t="shared" si="20"/>
        <v>0</v>
      </c>
      <c r="AV21" s="6"/>
      <c r="AW21" s="6">
        <f t="shared" si="21"/>
        <v>0</v>
      </c>
      <c r="AX21" s="9"/>
      <c r="AY21" s="9">
        <f t="shared" si="22"/>
        <v>0</v>
      </c>
      <c r="AZ21" s="9">
        <v>5</v>
      </c>
      <c r="BA21" s="9">
        <f t="shared" si="23"/>
        <v>9075</v>
      </c>
      <c r="BB21" s="9">
        <v>2.5</v>
      </c>
      <c r="BC21" s="9">
        <f t="shared" si="24"/>
        <v>4537.5</v>
      </c>
      <c r="BD21" s="9"/>
      <c r="BE21" s="305">
        <f t="shared" si="25"/>
        <v>0</v>
      </c>
      <c r="BF21" s="307"/>
      <c r="BG21" s="9">
        <f t="shared" si="26"/>
        <v>0</v>
      </c>
      <c r="BH21" s="9"/>
      <c r="BI21" s="9">
        <f t="shared" si="27"/>
        <v>0</v>
      </c>
      <c r="BJ21" s="9"/>
      <c r="BK21" s="9">
        <f t="shared" si="28"/>
        <v>0</v>
      </c>
      <c r="BL21" s="6"/>
      <c r="BM21" s="6">
        <f t="shared" si="29"/>
        <v>0</v>
      </c>
      <c r="BN21" s="6"/>
      <c r="BO21" s="138">
        <f t="shared" si="30"/>
        <v>0</v>
      </c>
      <c r="BP21" s="137"/>
      <c r="BQ21" s="6">
        <f t="shared" si="31"/>
        <v>0</v>
      </c>
      <c r="BR21" s="6"/>
      <c r="BS21" s="6">
        <f t="shared" si="32"/>
        <v>0</v>
      </c>
      <c r="BT21" s="6"/>
      <c r="BU21" s="138">
        <f t="shared" si="33"/>
        <v>0</v>
      </c>
      <c r="BV21" s="137"/>
      <c r="BW21" s="138">
        <f t="shared" si="0"/>
        <v>0</v>
      </c>
      <c r="BX21" s="137">
        <v>6</v>
      </c>
      <c r="BY21" s="138">
        <f t="shared" si="34"/>
        <v>10890</v>
      </c>
      <c r="BZ21" s="137"/>
      <c r="CA21" s="6">
        <f t="shared" si="35"/>
        <v>0</v>
      </c>
      <c r="CB21" s="6"/>
      <c r="CC21" s="6">
        <f t="shared" si="1"/>
        <v>0</v>
      </c>
      <c r="CD21" s="6"/>
      <c r="CE21" s="6">
        <f t="shared" si="2"/>
        <v>0</v>
      </c>
      <c r="CF21" s="6"/>
      <c r="CG21" s="138">
        <f t="shared" si="36"/>
        <v>0</v>
      </c>
      <c r="CH21" s="450"/>
      <c r="CI21" s="138">
        <f t="shared" si="37"/>
        <v>0</v>
      </c>
      <c r="CJ21" s="240">
        <f t="shared" si="38"/>
        <v>48.7</v>
      </c>
      <c r="CK21" s="138">
        <f t="shared" si="39"/>
        <v>88390.5</v>
      </c>
    </row>
    <row r="22" spans="1:89" ht="12.75">
      <c r="A22" s="240">
        <v>13</v>
      </c>
      <c r="B22" s="770" t="s">
        <v>78</v>
      </c>
      <c r="C22" s="673"/>
      <c r="D22" s="673"/>
      <c r="E22" s="768"/>
      <c r="F22" s="290" t="s">
        <v>68</v>
      </c>
      <c r="G22" s="326">
        <v>451</v>
      </c>
      <c r="H22" s="137"/>
      <c r="I22" s="6">
        <f t="shared" si="40"/>
        <v>0</v>
      </c>
      <c r="J22" s="6"/>
      <c r="K22" s="6">
        <f t="shared" si="41"/>
        <v>0</v>
      </c>
      <c r="L22" s="6"/>
      <c r="M22" s="6">
        <f t="shared" si="3"/>
        <v>0</v>
      </c>
      <c r="N22" s="6"/>
      <c r="O22" s="6">
        <f t="shared" si="4"/>
        <v>0</v>
      </c>
      <c r="P22" s="6"/>
      <c r="Q22" s="6">
        <f t="shared" si="5"/>
        <v>0</v>
      </c>
      <c r="R22" s="6">
        <v>60</v>
      </c>
      <c r="S22" s="6">
        <f t="shared" si="6"/>
        <v>27060</v>
      </c>
      <c r="T22" s="6"/>
      <c r="U22" s="6">
        <f t="shared" si="7"/>
        <v>0</v>
      </c>
      <c r="V22" s="6">
        <v>80</v>
      </c>
      <c r="W22" s="6">
        <f t="shared" si="8"/>
        <v>36080</v>
      </c>
      <c r="X22" s="6"/>
      <c r="Y22" s="6">
        <f t="shared" si="9"/>
        <v>0</v>
      </c>
      <c r="Z22" s="9"/>
      <c r="AA22" s="9">
        <f t="shared" si="10"/>
        <v>0</v>
      </c>
      <c r="AB22" s="6"/>
      <c r="AC22" s="6">
        <f t="shared" si="11"/>
        <v>0</v>
      </c>
      <c r="AD22" s="6"/>
      <c r="AE22" s="6">
        <f t="shared" si="12"/>
        <v>0</v>
      </c>
      <c r="AF22" s="6"/>
      <c r="AG22" s="6">
        <f t="shared" si="13"/>
        <v>0</v>
      </c>
      <c r="AH22" s="6"/>
      <c r="AI22" s="6">
        <f t="shared" si="14"/>
        <v>0</v>
      </c>
      <c r="AJ22" s="6"/>
      <c r="AK22" s="6">
        <f t="shared" si="15"/>
        <v>0</v>
      </c>
      <c r="AL22" s="6"/>
      <c r="AM22" s="6">
        <f t="shared" si="16"/>
        <v>0</v>
      </c>
      <c r="AN22" s="6"/>
      <c r="AO22" s="6">
        <f t="shared" si="17"/>
        <v>0</v>
      </c>
      <c r="AP22" s="6"/>
      <c r="AQ22" s="6">
        <f t="shared" si="18"/>
        <v>0</v>
      </c>
      <c r="AR22" s="6"/>
      <c r="AS22" s="6">
        <f t="shared" si="19"/>
        <v>0</v>
      </c>
      <c r="AT22" s="6"/>
      <c r="AU22" s="6">
        <f t="shared" si="20"/>
        <v>0</v>
      </c>
      <c r="AV22" s="6">
        <v>80</v>
      </c>
      <c r="AW22" s="6">
        <f t="shared" si="21"/>
        <v>36080</v>
      </c>
      <c r="AX22" s="9"/>
      <c r="AY22" s="9">
        <f t="shared" si="22"/>
        <v>0</v>
      </c>
      <c r="AZ22" s="9"/>
      <c r="BA22" s="9">
        <f t="shared" si="23"/>
        <v>0</v>
      </c>
      <c r="BB22" s="9"/>
      <c r="BC22" s="9">
        <f t="shared" si="24"/>
        <v>0</v>
      </c>
      <c r="BD22" s="9"/>
      <c r="BE22" s="305">
        <f t="shared" si="25"/>
        <v>0</v>
      </c>
      <c r="BF22" s="307"/>
      <c r="BG22" s="9">
        <f t="shared" si="26"/>
        <v>0</v>
      </c>
      <c r="BH22" s="9"/>
      <c r="BI22" s="9">
        <f t="shared" si="27"/>
        <v>0</v>
      </c>
      <c r="BJ22" s="9"/>
      <c r="BK22" s="9">
        <f t="shared" si="28"/>
        <v>0</v>
      </c>
      <c r="BL22" s="6"/>
      <c r="BM22" s="6">
        <f t="shared" si="29"/>
        <v>0</v>
      </c>
      <c r="BN22" s="6"/>
      <c r="BO22" s="138">
        <f t="shared" si="30"/>
        <v>0</v>
      </c>
      <c r="BP22" s="137"/>
      <c r="BQ22" s="6">
        <f t="shared" si="31"/>
        <v>0</v>
      </c>
      <c r="BR22" s="6"/>
      <c r="BS22" s="6">
        <f t="shared" si="32"/>
        <v>0</v>
      </c>
      <c r="BT22" s="6"/>
      <c r="BU22" s="138">
        <f t="shared" si="33"/>
        <v>0</v>
      </c>
      <c r="BV22" s="137"/>
      <c r="BW22" s="138">
        <f t="shared" si="0"/>
        <v>0</v>
      </c>
      <c r="BX22" s="137"/>
      <c r="BY22" s="138">
        <f t="shared" si="34"/>
        <v>0</v>
      </c>
      <c r="BZ22" s="137"/>
      <c r="CA22" s="6">
        <f t="shared" si="35"/>
        <v>0</v>
      </c>
      <c r="CB22" s="6"/>
      <c r="CC22" s="6">
        <f t="shared" si="1"/>
        <v>0</v>
      </c>
      <c r="CD22" s="6"/>
      <c r="CE22" s="6">
        <f t="shared" si="2"/>
        <v>0</v>
      </c>
      <c r="CF22" s="6"/>
      <c r="CG22" s="138">
        <f t="shared" si="36"/>
        <v>0</v>
      </c>
      <c r="CH22" s="450"/>
      <c r="CI22" s="138">
        <f t="shared" si="37"/>
        <v>0</v>
      </c>
      <c r="CJ22" s="240">
        <f t="shared" si="38"/>
        <v>220</v>
      </c>
      <c r="CK22" s="138">
        <f t="shared" si="39"/>
        <v>99220</v>
      </c>
    </row>
    <row r="23" spans="1:89" ht="12.75">
      <c r="A23" s="240">
        <v>14</v>
      </c>
      <c r="B23" s="770" t="s">
        <v>79</v>
      </c>
      <c r="C23" s="673"/>
      <c r="D23" s="673"/>
      <c r="E23" s="768"/>
      <c r="F23" s="290" t="s">
        <v>68</v>
      </c>
      <c r="G23" s="326">
        <v>40</v>
      </c>
      <c r="H23" s="137"/>
      <c r="I23" s="6">
        <f t="shared" si="40"/>
        <v>0</v>
      </c>
      <c r="J23" s="6"/>
      <c r="K23" s="6">
        <f t="shared" si="41"/>
        <v>0</v>
      </c>
      <c r="L23" s="6"/>
      <c r="M23" s="6">
        <f t="shared" si="3"/>
        <v>0</v>
      </c>
      <c r="N23" s="6"/>
      <c r="O23" s="6">
        <f t="shared" si="4"/>
        <v>0</v>
      </c>
      <c r="P23" s="6"/>
      <c r="Q23" s="6">
        <f t="shared" si="5"/>
        <v>0</v>
      </c>
      <c r="R23" s="6">
        <v>350</v>
      </c>
      <c r="S23" s="6">
        <f t="shared" si="6"/>
        <v>14000</v>
      </c>
      <c r="T23" s="6">
        <v>350</v>
      </c>
      <c r="U23" s="6">
        <f t="shared" si="7"/>
        <v>14000</v>
      </c>
      <c r="V23" s="6">
        <v>350</v>
      </c>
      <c r="W23" s="6">
        <f t="shared" si="8"/>
        <v>14000</v>
      </c>
      <c r="X23" s="6"/>
      <c r="Y23" s="6">
        <f t="shared" si="9"/>
        <v>0</v>
      </c>
      <c r="Z23" s="9"/>
      <c r="AA23" s="9">
        <f t="shared" si="10"/>
        <v>0</v>
      </c>
      <c r="AB23" s="6"/>
      <c r="AC23" s="6">
        <f t="shared" si="11"/>
        <v>0</v>
      </c>
      <c r="AD23" s="6"/>
      <c r="AE23" s="6">
        <f t="shared" si="12"/>
        <v>0</v>
      </c>
      <c r="AF23" s="6"/>
      <c r="AG23" s="6">
        <f t="shared" si="13"/>
        <v>0</v>
      </c>
      <c r="AH23" s="6"/>
      <c r="AI23" s="6">
        <f t="shared" si="14"/>
        <v>0</v>
      </c>
      <c r="AJ23" s="6"/>
      <c r="AK23" s="6">
        <f t="shared" si="15"/>
        <v>0</v>
      </c>
      <c r="AL23" s="6"/>
      <c r="AM23" s="6">
        <f t="shared" si="16"/>
        <v>0</v>
      </c>
      <c r="AN23" s="6">
        <v>135</v>
      </c>
      <c r="AO23" s="6">
        <f t="shared" si="17"/>
        <v>5400</v>
      </c>
      <c r="AP23" s="6"/>
      <c r="AQ23" s="6">
        <f t="shared" si="18"/>
        <v>0</v>
      </c>
      <c r="AR23" s="6"/>
      <c r="AS23" s="6">
        <f t="shared" si="19"/>
        <v>0</v>
      </c>
      <c r="AT23" s="6"/>
      <c r="AU23" s="6">
        <f t="shared" si="20"/>
        <v>0</v>
      </c>
      <c r="AV23" s="6">
        <v>220</v>
      </c>
      <c r="AW23" s="6">
        <f t="shared" si="21"/>
        <v>8800</v>
      </c>
      <c r="AX23" s="9"/>
      <c r="AY23" s="9">
        <f t="shared" si="22"/>
        <v>0</v>
      </c>
      <c r="AZ23" s="9"/>
      <c r="BA23" s="9">
        <f t="shared" si="23"/>
        <v>0</v>
      </c>
      <c r="BB23" s="9"/>
      <c r="BC23" s="9">
        <f t="shared" si="24"/>
        <v>0</v>
      </c>
      <c r="BD23" s="9"/>
      <c r="BE23" s="305">
        <f t="shared" si="25"/>
        <v>0</v>
      </c>
      <c r="BF23" s="307"/>
      <c r="BG23" s="9">
        <f t="shared" si="26"/>
        <v>0</v>
      </c>
      <c r="BH23" s="9"/>
      <c r="BI23" s="9">
        <f t="shared" si="27"/>
        <v>0</v>
      </c>
      <c r="BJ23" s="9"/>
      <c r="BK23" s="9">
        <f t="shared" si="28"/>
        <v>0</v>
      </c>
      <c r="BL23" s="6"/>
      <c r="BM23" s="6">
        <f t="shared" si="29"/>
        <v>0</v>
      </c>
      <c r="BN23" s="6"/>
      <c r="BO23" s="138">
        <f t="shared" si="30"/>
        <v>0</v>
      </c>
      <c r="BP23" s="137"/>
      <c r="BQ23" s="6">
        <f t="shared" si="31"/>
        <v>0</v>
      </c>
      <c r="BR23" s="6"/>
      <c r="BS23" s="6">
        <f t="shared" si="32"/>
        <v>0</v>
      </c>
      <c r="BT23" s="6"/>
      <c r="BU23" s="138">
        <f t="shared" si="33"/>
        <v>0</v>
      </c>
      <c r="BV23" s="137"/>
      <c r="BW23" s="138">
        <f t="shared" si="0"/>
        <v>0</v>
      </c>
      <c r="BX23" s="137"/>
      <c r="BY23" s="138">
        <f t="shared" si="34"/>
        <v>0</v>
      </c>
      <c r="BZ23" s="137"/>
      <c r="CA23" s="6">
        <f t="shared" si="35"/>
        <v>0</v>
      </c>
      <c r="CB23" s="6"/>
      <c r="CC23" s="6">
        <f t="shared" si="1"/>
        <v>0</v>
      </c>
      <c r="CD23" s="6"/>
      <c r="CE23" s="6">
        <f t="shared" si="2"/>
        <v>0</v>
      </c>
      <c r="CF23" s="6"/>
      <c r="CG23" s="138">
        <f t="shared" si="36"/>
        <v>0</v>
      </c>
      <c r="CH23" s="450"/>
      <c r="CI23" s="138">
        <f t="shared" si="37"/>
        <v>0</v>
      </c>
      <c r="CJ23" s="240">
        <f t="shared" si="38"/>
        <v>1405</v>
      </c>
      <c r="CK23" s="138">
        <f t="shared" si="39"/>
        <v>56200</v>
      </c>
    </row>
    <row r="24" spans="1:89" ht="12.75">
      <c r="A24" s="240">
        <v>15</v>
      </c>
      <c r="B24" s="770" t="s">
        <v>125</v>
      </c>
      <c r="C24" s="673"/>
      <c r="D24" s="673"/>
      <c r="E24" s="768"/>
      <c r="F24" s="290" t="s">
        <v>68</v>
      </c>
      <c r="G24" s="326">
        <v>209</v>
      </c>
      <c r="H24" s="137"/>
      <c r="I24" s="6">
        <f t="shared" si="40"/>
        <v>0</v>
      </c>
      <c r="J24" s="6"/>
      <c r="K24" s="6">
        <f t="shared" si="41"/>
        <v>0</v>
      </c>
      <c r="L24" s="6"/>
      <c r="M24" s="6">
        <f t="shared" si="3"/>
        <v>0</v>
      </c>
      <c r="N24" s="6"/>
      <c r="O24" s="6">
        <f t="shared" si="4"/>
        <v>0</v>
      </c>
      <c r="P24" s="6"/>
      <c r="Q24" s="6">
        <f t="shared" si="5"/>
        <v>0</v>
      </c>
      <c r="R24" s="6"/>
      <c r="S24" s="6">
        <f t="shared" si="6"/>
        <v>0</v>
      </c>
      <c r="T24" s="6"/>
      <c r="U24" s="6">
        <f t="shared" si="7"/>
        <v>0</v>
      </c>
      <c r="V24" s="6"/>
      <c r="W24" s="6">
        <f t="shared" si="8"/>
        <v>0</v>
      </c>
      <c r="X24" s="6"/>
      <c r="Y24" s="6">
        <f t="shared" si="9"/>
        <v>0</v>
      </c>
      <c r="Z24" s="9"/>
      <c r="AA24" s="9">
        <f t="shared" si="10"/>
        <v>0</v>
      </c>
      <c r="AB24" s="6"/>
      <c r="AC24" s="6">
        <f t="shared" si="11"/>
        <v>0</v>
      </c>
      <c r="AD24" s="6"/>
      <c r="AE24" s="6">
        <f t="shared" si="12"/>
        <v>0</v>
      </c>
      <c r="AF24" s="6"/>
      <c r="AG24" s="6">
        <f t="shared" si="13"/>
        <v>0</v>
      </c>
      <c r="AH24" s="6"/>
      <c r="AI24" s="6">
        <f t="shared" si="14"/>
        <v>0</v>
      </c>
      <c r="AJ24" s="6"/>
      <c r="AK24" s="6">
        <f t="shared" si="15"/>
        <v>0</v>
      </c>
      <c r="AL24" s="6"/>
      <c r="AM24" s="6">
        <f t="shared" si="16"/>
        <v>0</v>
      </c>
      <c r="AN24" s="6"/>
      <c r="AO24" s="6">
        <f t="shared" si="17"/>
        <v>0</v>
      </c>
      <c r="AP24" s="6"/>
      <c r="AQ24" s="6">
        <f t="shared" si="18"/>
        <v>0</v>
      </c>
      <c r="AR24" s="6"/>
      <c r="AS24" s="6">
        <f t="shared" si="19"/>
        <v>0</v>
      </c>
      <c r="AT24" s="6"/>
      <c r="AU24" s="6">
        <f t="shared" si="20"/>
        <v>0</v>
      </c>
      <c r="AV24" s="6"/>
      <c r="AW24" s="6">
        <f t="shared" si="21"/>
        <v>0</v>
      </c>
      <c r="AX24" s="9"/>
      <c r="AY24" s="9">
        <f t="shared" si="22"/>
        <v>0</v>
      </c>
      <c r="AZ24" s="9"/>
      <c r="BA24" s="9">
        <f t="shared" si="23"/>
        <v>0</v>
      </c>
      <c r="BB24" s="9"/>
      <c r="BC24" s="9">
        <f t="shared" si="24"/>
        <v>0</v>
      </c>
      <c r="BD24" s="9"/>
      <c r="BE24" s="305">
        <f t="shared" si="25"/>
        <v>0</v>
      </c>
      <c r="BF24" s="307"/>
      <c r="BG24" s="9">
        <f t="shared" si="26"/>
        <v>0</v>
      </c>
      <c r="BH24" s="9"/>
      <c r="BI24" s="9">
        <f t="shared" si="27"/>
        <v>0</v>
      </c>
      <c r="BJ24" s="9"/>
      <c r="BK24" s="9">
        <f t="shared" si="28"/>
        <v>0</v>
      </c>
      <c r="BL24" s="6"/>
      <c r="BM24" s="6">
        <f t="shared" si="29"/>
        <v>0</v>
      </c>
      <c r="BN24" s="6"/>
      <c r="BO24" s="138">
        <f t="shared" si="30"/>
        <v>0</v>
      </c>
      <c r="BP24" s="137"/>
      <c r="BQ24" s="6">
        <f t="shared" si="31"/>
        <v>0</v>
      </c>
      <c r="BR24" s="6"/>
      <c r="BS24" s="6">
        <f t="shared" si="32"/>
        <v>0</v>
      </c>
      <c r="BT24" s="6"/>
      <c r="BU24" s="138">
        <f t="shared" si="33"/>
        <v>0</v>
      </c>
      <c r="BV24" s="137"/>
      <c r="BW24" s="138">
        <f t="shared" si="0"/>
        <v>0</v>
      </c>
      <c r="BX24" s="137"/>
      <c r="BY24" s="138">
        <f t="shared" si="34"/>
        <v>0</v>
      </c>
      <c r="BZ24" s="137"/>
      <c r="CA24" s="6">
        <f t="shared" si="35"/>
        <v>0</v>
      </c>
      <c r="CB24" s="6"/>
      <c r="CC24" s="6">
        <f t="shared" si="1"/>
        <v>0</v>
      </c>
      <c r="CD24" s="6"/>
      <c r="CE24" s="6">
        <f t="shared" si="2"/>
        <v>0</v>
      </c>
      <c r="CF24" s="6"/>
      <c r="CG24" s="138">
        <f t="shared" si="36"/>
        <v>0</v>
      </c>
      <c r="CH24" s="450"/>
      <c r="CI24" s="138">
        <f t="shared" si="37"/>
        <v>0</v>
      </c>
      <c r="CJ24" s="240">
        <f t="shared" si="38"/>
        <v>0</v>
      </c>
      <c r="CK24" s="138">
        <f t="shared" si="39"/>
        <v>0</v>
      </c>
    </row>
    <row r="25" spans="1:89" ht="12.75">
      <c r="A25" s="240">
        <v>16</v>
      </c>
      <c r="B25" s="766" t="s">
        <v>80</v>
      </c>
      <c r="C25" s="678"/>
      <c r="D25" s="678"/>
      <c r="E25" s="771"/>
      <c r="F25" s="290" t="s">
        <v>68</v>
      </c>
      <c r="G25" s="326">
        <v>3500</v>
      </c>
      <c r="H25" s="137"/>
      <c r="I25" s="6">
        <f t="shared" si="40"/>
        <v>0</v>
      </c>
      <c r="J25" s="6"/>
      <c r="K25" s="6">
        <f t="shared" si="41"/>
        <v>0</v>
      </c>
      <c r="L25" s="6"/>
      <c r="M25" s="6">
        <f t="shared" si="3"/>
        <v>0</v>
      </c>
      <c r="N25" s="6"/>
      <c r="O25" s="6">
        <f t="shared" si="4"/>
        <v>0</v>
      </c>
      <c r="P25" s="6">
        <v>1</v>
      </c>
      <c r="Q25" s="6">
        <f t="shared" si="5"/>
        <v>3500</v>
      </c>
      <c r="R25" s="6"/>
      <c r="S25" s="6">
        <f t="shared" si="6"/>
        <v>0</v>
      </c>
      <c r="T25" s="6"/>
      <c r="U25" s="6">
        <f t="shared" si="7"/>
        <v>0</v>
      </c>
      <c r="V25" s="6"/>
      <c r="W25" s="6">
        <f t="shared" si="8"/>
        <v>0</v>
      </c>
      <c r="X25" s="6"/>
      <c r="Y25" s="6">
        <f t="shared" si="9"/>
        <v>0</v>
      </c>
      <c r="Z25" s="9"/>
      <c r="AA25" s="9">
        <f t="shared" si="10"/>
        <v>0</v>
      </c>
      <c r="AB25" s="6"/>
      <c r="AC25" s="6">
        <f t="shared" si="11"/>
        <v>0</v>
      </c>
      <c r="AD25" s="6"/>
      <c r="AE25" s="6">
        <f t="shared" si="12"/>
        <v>0</v>
      </c>
      <c r="AF25" s="6"/>
      <c r="AG25" s="6">
        <f t="shared" si="13"/>
        <v>0</v>
      </c>
      <c r="AH25" s="6"/>
      <c r="AI25" s="6">
        <f t="shared" si="14"/>
        <v>0</v>
      </c>
      <c r="AJ25" s="6"/>
      <c r="AK25" s="6">
        <f t="shared" si="15"/>
        <v>0</v>
      </c>
      <c r="AL25" s="6">
        <v>5</v>
      </c>
      <c r="AM25" s="6">
        <f t="shared" si="16"/>
        <v>17500</v>
      </c>
      <c r="AN25" s="6"/>
      <c r="AO25" s="6">
        <f t="shared" si="17"/>
        <v>0</v>
      </c>
      <c r="AP25" s="6"/>
      <c r="AQ25" s="6">
        <f t="shared" si="18"/>
        <v>0</v>
      </c>
      <c r="AR25" s="6"/>
      <c r="AS25" s="6">
        <f t="shared" si="19"/>
        <v>0</v>
      </c>
      <c r="AT25" s="6"/>
      <c r="AU25" s="6">
        <f t="shared" si="20"/>
        <v>0</v>
      </c>
      <c r="AV25" s="6"/>
      <c r="AW25" s="6">
        <f t="shared" si="21"/>
        <v>0</v>
      </c>
      <c r="AX25" s="9"/>
      <c r="AY25" s="9">
        <f t="shared" si="22"/>
        <v>0</v>
      </c>
      <c r="AZ25" s="9"/>
      <c r="BA25" s="9">
        <f t="shared" si="23"/>
        <v>0</v>
      </c>
      <c r="BB25" s="9"/>
      <c r="BC25" s="9">
        <f t="shared" si="24"/>
        <v>0</v>
      </c>
      <c r="BD25" s="9"/>
      <c r="BE25" s="305">
        <f t="shared" si="25"/>
        <v>0</v>
      </c>
      <c r="BF25" s="307"/>
      <c r="BG25" s="9">
        <f t="shared" si="26"/>
        <v>0</v>
      </c>
      <c r="BH25" s="9"/>
      <c r="BI25" s="9">
        <f t="shared" si="27"/>
        <v>0</v>
      </c>
      <c r="BJ25" s="9"/>
      <c r="BK25" s="9">
        <f t="shared" si="28"/>
        <v>0</v>
      </c>
      <c r="BL25" s="6"/>
      <c r="BM25" s="6">
        <f t="shared" si="29"/>
        <v>0</v>
      </c>
      <c r="BN25" s="6"/>
      <c r="BO25" s="138">
        <f t="shared" si="30"/>
        <v>0</v>
      </c>
      <c r="BP25" s="137"/>
      <c r="BQ25" s="6">
        <f t="shared" si="31"/>
        <v>0</v>
      </c>
      <c r="BR25" s="6"/>
      <c r="BS25" s="6">
        <f t="shared" si="32"/>
        <v>0</v>
      </c>
      <c r="BT25" s="6"/>
      <c r="BU25" s="138">
        <f t="shared" si="33"/>
        <v>0</v>
      </c>
      <c r="BV25" s="137"/>
      <c r="BW25" s="138">
        <f t="shared" si="0"/>
        <v>0</v>
      </c>
      <c r="BX25" s="137"/>
      <c r="BY25" s="138">
        <f t="shared" si="34"/>
        <v>0</v>
      </c>
      <c r="BZ25" s="137"/>
      <c r="CA25" s="6">
        <f t="shared" si="35"/>
        <v>0</v>
      </c>
      <c r="CB25" s="6"/>
      <c r="CC25" s="6">
        <f t="shared" si="1"/>
        <v>0</v>
      </c>
      <c r="CD25" s="6"/>
      <c r="CE25" s="6">
        <f t="shared" si="2"/>
        <v>0</v>
      </c>
      <c r="CF25" s="6"/>
      <c r="CG25" s="138">
        <f t="shared" si="36"/>
        <v>0</v>
      </c>
      <c r="CH25" s="450"/>
      <c r="CI25" s="138">
        <f t="shared" si="37"/>
        <v>0</v>
      </c>
      <c r="CJ25" s="240">
        <f t="shared" si="38"/>
        <v>6</v>
      </c>
      <c r="CK25" s="138">
        <f t="shared" si="39"/>
        <v>21000</v>
      </c>
    </row>
    <row r="26" spans="1:89" ht="12.75">
      <c r="A26" s="240">
        <v>17</v>
      </c>
      <c r="B26" s="770" t="s">
        <v>81</v>
      </c>
      <c r="C26" s="673"/>
      <c r="D26" s="673"/>
      <c r="E26" s="768"/>
      <c r="F26" s="290" t="s">
        <v>68</v>
      </c>
      <c r="G26" s="326">
        <v>1650</v>
      </c>
      <c r="H26" s="137"/>
      <c r="I26" s="6">
        <f t="shared" si="40"/>
        <v>0</v>
      </c>
      <c r="J26" s="6"/>
      <c r="K26" s="6">
        <f t="shared" si="41"/>
        <v>0</v>
      </c>
      <c r="L26" s="6"/>
      <c r="M26" s="6">
        <f t="shared" si="3"/>
        <v>0</v>
      </c>
      <c r="N26" s="6"/>
      <c r="O26" s="6">
        <f t="shared" si="4"/>
        <v>0</v>
      </c>
      <c r="P26" s="6"/>
      <c r="Q26" s="6">
        <f t="shared" si="5"/>
        <v>0</v>
      </c>
      <c r="R26" s="6"/>
      <c r="S26" s="6">
        <f t="shared" si="6"/>
        <v>0</v>
      </c>
      <c r="T26" s="6"/>
      <c r="U26" s="6">
        <f t="shared" si="7"/>
        <v>0</v>
      </c>
      <c r="V26" s="6"/>
      <c r="W26" s="6">
        <f t="shared" si="8"/>
        <v>0</v>
      </c>
      <c r="X26" s="6"/>
      <c r="Y26" s="6">
        <f t="shared" si="9"/>
        <v>0</v>
      </c>
      <c r="Z26" s="9"/>
      <c r="AA26" s="9">
        <f t="shared" si="10"/>
        <v>0</v>
      </c>
      <c r="AB26" s="6"/>
      <c r="AC26" s="6">
        <f t="shared" si="11"/>
        <v>0</v>
      </c>
      <c r="AD26" s="6"/>
      <c r="AE26" s="6">
        <f t="shared" si="12"/>
        <v>0</v>
      </c>
      <c r="AF26" s="6"/>
      <c r="AG26" s="6">
        <f t="shared" si="13"/>
        <v>0</v>
      </c>
      <c r="AH26" s="6"/>
      <c r="AI26" s="6">
        <f t="shared" si="14"/>
        <v>0</v>
      </c>
      <c r="AJ26" s="6"/>
      <c r="AK26" s="6">
        <f t="shared" si="15"/>
        <v>0</v>
      </c>
      <c r="AL26" s="6"/>
      <c r="AM26" s="6">
        <f t="shared" si="16"/>
        <v>0</v>
      </c>
      <c r="AN26" s="6"/>
      <c r="AO26" s="6">
        <f t="shared" si="17"/>
        <v>0</v>
      </c>
      <c r="AP26" s="6"/>
      <c r="AQ26" s="6">
        <f t="shared" si="18"/>
        <v>0</v>
      </c>
      <c r="AR26" s="6"/>
      <c r="AS26" s="6">
        <f t="shared" si="19"/>
        <v>0</v>
      </c>
      <c r="AT26" s="6"/>
      <c r="AU26" s="6">
        <f t="shared" si="20"/>
        <v>0</v>
      </c>
      <c r="AV26" s="6"/>
      <c r="AW26" s="6">
        <f t="shared" si="21"/>
        <v>0</v>
      </c>
      <c r="AX26" s="9"/>
      <c r="AY26" s="9">
        <f t="shared" si="22"/>
        <v>0</v>
      </c>
      <c r="AZ26" s="9"/>
      <c r="BA26" s="9">
        <f t="shared" si="23"/>
        <v>0</v>
      </c>
      <c r="BB26" s="9"/>
      <c r="BC26" s="9">
        <f t="shared" si="24"/>
        <v>0</v>
      </c>
      <c r="BD26" s="9"/>
      <c r="BE26" s="305">
        <f t="shared" si="25"/>
        <v>0</v>
      </c>
      <c r="BF26" s="307"/>
      <c r="BG26" s="9">
        <f t="shared" si="26"/>
        <v>0</v>
      </c>
      <c r="BH26" s="9"/>
      <c r="BI26" s="9">
        <f t="shared" si="27"/>
        <v>0</v>
      </c>
      <c r="BJ26" s="9"/>
      <c r="BK26" s="9">
        <f t="shared" si="28"/>
        <v>0</v>
      </c>
      <c r="BL26" s="6"/>
      <c r="BM26" s="6">
        <f t="shared" si="29"/>
        <v>0</v>
      </c>
      <c r="BN26" s="6"/>
      <c r="BO26" s="138">
        <f t="shared" si="30"/>
        <v>0</v>
      </c>
      <c r="BP26" s="137"/>
      <c r="BQ26" s="6">
        <f t="shared" si="31"/>
        <v>0</v>
      </c>
      <c r="BR26" s="6"/>
      <c r="BS26" s="6">
        <f t="shared" si="32"/>
        <v>0</v>
      </c>
      <c r="BT26" s="6"/>
      <c r="BU26" s="138">
        <f t="shared" si="33"/>
        <v>0</v>
      </c>
      <c r="BV26" s="137"/>
      <c r="BW26" s="138">
        <f t="shared" si="0"/>
        <v>0</v>
      </c>
      <c r="BX26" s="137"/>
      <c r="BY26" s="138">
        <f t="shared" si="34"/>
        <v>0</v>
      </c>
      <c r="BZ26" s="137"/>
      <c r="CA26" s="6">
        <f t="shared" si="35"/>
        <v>0</v>
      </c>
      <c r="CB26" s="6"/>
      <c r="CC26" s="6">
        <f t="shared" si="1"/>
        <v>0</v>
      </c>
      <c r="CD26" s="6"/>
      <c r="CE26" s="6">
        <f t="shared" si="2"/>
        <v>0</v>
      </c>
      <c r="CF26" s="6"/>
      <c r="CG26" s="138">
        <f t="shared" si="36"/>
        <v>0</v>
      </c>
      <c r="CH26" s="450"/>
      <c r="CI26" s="138">
        <f t="shared" si="37"/>
        <v>0</v>
      </c>
      <c r="CJ26" s="240">
        <f t="shared" si="38"/>
        <v>0</v>
      </c>
      <c r="CK26" s="138">
        <f t="shared" si="39"/>
        <v>0</v>
      </c>
    </row>
    <row r="27" spans="1:89" ht="12.75">
      <c r="A27" s="240">
        <v>18</v>
      </c>
      <c r="B27" s="770" t="s">
        <v>82</v>
      </c>
      <c r="C27" s="673"/>
      <c r="D27" s="673"/>
      <c r="E27" s="768"/>
      <c r="F27" s="290" t="s">
        <v>68</v>
      </c>
      <c r="G27" s="326">
        <v>535</v>
      </c>
      <c r="H27" s="137"/>
      <c r="I27" s="6">
        <f t="shared" si="40"/>
        <v>0</v>
      </c>
      <c r="J27" s="6"/>
      <c r="K27" s="6">
        <f t="shared" si="41"/>
        <v>0</v>
      </c>
      <c r="L27" s="6"/>
      <c r="M27" s="6">
        <f t="shared" si="3"/>
        <v>0</v>
      </c>
      <c r="N27" s="6"/>
      <c r="O27" s="6">
        <f t="shared" si="4"/>
        <v>0</v>
      </c>
      <c r="P27" s="6"/>
      <c r="Q27" s="6">
        <f t="shared" si="5"/>
        <v>0</v>
      </c>
      <c r="R27" s="6">
        <v>30</v>
      </c>
      <c r="S27" s="6">
        <f t="shared" si="6"/>
        <v>16050</v>
      </c>
      <c r="T27" s="6"/>
      <c r="U27" s="6">
        <f t="shared" si="7"/>
        <v>0</v>
      </c>
      <c r="V27" s="6"/>
      <c r="W27" s="6">
        <f t="shared" si="8"/>
        <v>0</v>
      </c>
      <c r="X27" s="6">
        <v>30</v>
      </c>
      <c r="Y27" s="6">
        <f t="shared" si="9"/>
        <v>16050</v>
      </c>
      <c r="Z27" s="9">
        <v>30</v>
      </c>
      <c r="AA27" s="9">
        <f t="shared" si="10"/>
        <v>16050</v>
      </c>
      <c r="AB27" s="6"/>
      <c r="AC27" s="6">
        <f t="shared" si="11"/>
        <v>0</v>
      </c>
      <c r="AD27" s="6"/>
      <c r="AE27" s="6">
        <f t="shared" si="12"/>
        <v>0</v>
      </c>
      <c r="AF27" s="6"/>
      <c r="AG27" s="6">
        <f t="shared" si="13"/>
        <v>0</v>
      </c>
      <c r="AH27" s="6"/>
      <c r="AI27" s="6">
        <f t="shared" si="14"/>
        <v>0</v>
      </c>
      <c r="AJ27" s="6"/>
      <c r="AK27" s="6">
        <f t="shared" si="15"/>
        <v>0</v>
      </c>
      <c r="AL27" s="6"/>
      <c r="AM27" s="6">
        <f t="shared" si="16"/>
        <v>0</v>
      </c>
      <c r="AN27" s="6"/>
      <c r="AO27" s="6">
        <f t="shared" si="17"/>
        <v>0</v>
      </c>
      <c r="AP27" s="6"/>
      <c r="AQ27" s="6">
        <f t="shared" si="18"/>
        <v>0</v>
      </c>
      <c r="AR27" s="6"/>
      <c r="AS27" s="6">
        <f t="shared" si="19"/>
        <v>0</v>
      </c>
      <c r="AT27" s="6"/>
      <c r="AU27" s="6">
        <f t="shared" si="20"/>
        <v>0</v>
      </c>
      <c r="AV27" s="6"/>
      <c r="AW27" s="6">
        <f t="shared" si="21"/>
        <v>0</v>
      </c>
      <c r="AX27" s="9"/>
      <c r="AY27" s="9">
        <f t="shared" si="22"/>
        <v>0</v>
      </c>
      <c r="AZ27" s="9"/>
      <c r="BA27" s="9">
        <f t="shared" si="23"/>
        <v>0</v>
      </c>
      <c r="BB27" s="9"/>
      <c r="BC27" s="9">
        <f t="shared" si="24"/>
        <v>0</v>
      </c>
      <c r="BD27" s="9"/>
      <c r="BE27" s="305">
        <f t="shared" si="25"/>
        <v>0</v>
      </c>
      <c r="BF27" s="307"/>
      <c r="BG27" s="9">
        <f t="shared" si="26"/>
        <v>0</v>
      </c>
      <c r="BH27" s="9"/>
      <c r="BI27" s="9">
        <f t="shared" si="27"/>
        <v>0</v>
      </c>
      <c r="BJ27" s="9"/>
      <c r="BK27" s="9">
        <f t="shared" si="28"/>
        <v>0</v>
      </c>
      <c r="BL27" s="6"/>
      <c r="BM27" s="6">
        <f t="shared" si="29"/>
        <v>0</v>
      </c>
      <c r="BN27" s="6"/>
      <c r="BO27" s="138">
        <f t="shared" si="30"/>
        <v>0</v>
      </c>
      <c r="BP27" s="137"/>
      <c r="BQ27" s="6">
        <f t="shared" si="31"/>
        <v>0</v>
      </c>
      <c r="BR27" s="6"/>
      <c r="BS27" s="6">
        <f t="shared" si="32"/>
        <v>0</v>
      </c>
      <c r="BT27" s="6"/>
      <c r="BU27" s="138">
        <f t="shared" si="33"/>
        <v>0</v>
      </c>
      <c r="BV27" s="137"/>
      <c r="BW27" s="138">
        <f t="shared" si="0"/>
        <v>0</v>
      </c>
      <c r="BX27" s="137"/>
      <c r="BY27" s="138">
        <f t="shared" si="34"/>
        <v>0</v>
      </c>
      <c r="BZ27" s="137"/>
      <c r="CA27" s="6">
        <f t="shared" si="35"/>
        <v>0</v>
      </c>
      <c r="CB27" s="6"/>
      <c r="CC27" s="6">
        <f t="shared" si="1"/>
        <v>0</v>
      </c>
      <c r="CD27" s="6"/>
      <c r="CE27" s="6">
        <f t="shared" si="2"/>
        <v>0</v>
      </c>
      <c r="CF27" s="6"/>
      <c r="CG27" s="138">
        <f t="shared" si="36"/>
        <v>0</v>
      </c>
      <c r="CH27" s="450"/>
      <c r="CI27" s="138">
        <f t="shared" si="37"/>
        <v>0</v>
      </c>
      <c r="CJ27" s="240">
        <f t="shared" si="38"/>
        <v>90</v>
      </c>
      <c r="CK27" s="138">
        <f t="shared" si="39"/>
        <v>48150</v>
      </c>
    </row>
    <row r="28" spans="1:89" ht="12.75">
      <c r="A28" s="240">
        <v>19</v>
      </c>
      <c r="B28" s="770" t="s">
        <v>83</v>
      </c>
      <c r="C28" s="673"/>
      <c r="D28" s="673"/>
      <c r="E28" s="768"/>
      <c r="F28" s="290" t="s">
        <v>17</v>
      </c>
      <c r="G28" s="326">
        <v>5300</v>
      </c>
      <c r="H28" s="137"/>
      <c r="I28" s="6">
        <f t="shared" si="40"/>
        <v>0</v>
      </c>
      <c r="J28" s="6">
        <v>9</v>
      </c>
      <c r="K28" s="6">
        <f t="shared" si="41"/>
        <v>47700</v>
      </c>
      <c r="L28" s="6">
        <v>1</v>
      </c>
      <c r="M28" s="6">
        <f t="shared" si="3"/>
        <v>5300</v>
      </c>
      <c r="N28" s="6">
        <v>4</v>
      </c>
      <c r="O28" s="6">
        <f t="shared" si="4"/>
        <v>21200</v>
      </c>
      <c r="P28" s="6"/>
      <c r="Q28" s="6">
        <f t="shared" si="5"/>
        <v>0</v>
      </c>
      <c r="R28" s="6">
        <v>3</v>
      </c>
      <c r="S28" s="6">
        <f t="shared" si="6"/>
        <v>15900</v>
      </c>
      <c r="T28" s="6">
        <v>12</v>
      </c>
      <c r="U28" s="6">
        <f t="shared" si="7"/>
        <v>63600</v>
      </c>
      <c r="V28" s="6">
        <v>1</v>
      </c>
      <c r="W28" s="6">
        <f t="shared" si="8"/>
        <v>5300</v>
      </c>
      <c r="X28" s="6">
        <v>3</v>
      </c>
      <c r="Y28" s="6">
        <f t="shared" si="9"/>
        <v>15900</v>
      </c>
      <c r="Z28" s="9">
        <v>6</v>
      </c>
      <c r="AA28" s="9">
        <f t="shared" si="10"/>
        <v>31800</v>
      </c>
      <c r="AB28" s="6">
        <v>3</v>
      </c>
      <c r="AC28" s="6">
        <f t="shared" si="11"/>
        <v>15900</v>
      </c>
      <c r="AD28" s="6">
        <v>1</v>
      </c>
      <c r="AE28" s="6">
        <f t="shared" si="12"/>
        <v>5300</v>
      </c>
      <c r="AF28" s="6">
        <v>1</v>
      </c>
      <c r="AG28" s="6">
        <f t="shared" si="13"/>
        <v>5300</v>
      </c>
      <c r="AH28" s="6"/>
      <c r="AI28" s="6">
        <f t="shared" si="14"/>
        <v>0</v>
      </c>
      <c r="AJ28" s="6"/>
      <c r="AK28" s="6">
        <f t="shared" si="15"/>
        <v>0</v>
      </c>
      <c r="AL28" s="6">
        <v>1</v>
      </c>
      <c r="AM28" s="6">
        <f t="shared" si="16"/>
        <v>5300</v>
      </c>
      <c r="AN28" s="6">
        <v>2</v>
      </c>
      <c r="AO28" s="6">
        <f t="shared" si="17"/>
        <v>10600</v>
      </c>
      <c r="AP28" s="6"/>
      <c r="AQ28" s="6">
        <f t="shared" si="18"/>
        <v>0</v>
      </c>
      <c r="AR28" s="6"/>
      <c r="AS28" s="6">
        <f t="shared" si="19"/>
        <v>0</v>
      </c>
      <c r="AT28" s="6"/>
      <c r="AU28" s="6">
        <f t="shared" si="20"/>
        <v>0</v>
      </c>
      <c r="AV28" s="6"/>
      <c r="AW28" s="6">
        <f t="shared" si="21"/>
        <v>0</v>
      </c>
      <c r="AX28" s="9"/>
      <c r="AY28" s="9">
        <f t="shared" si="22"/>
        <v>0</v>
      </c>
      <c r="AZ28" s="9"/>
      <c r="BA28" s="9">
        <f t="shared" si="23"/>
        <v>0</v>
      </c>
      <c r="BB28" s="9"/>
      <c r="BC28" s="9">
        <f t="shared" si="24"/>
        <v>0</v>
      </c>
      <c r="BD28" s="9"/>
      <c r="BE28" s="305">
        <f t="shared" si="25"/>
        <v>0</v>
      </c>
      <c r="BF28" s="307"/>
      <c r="BG28" s="9">
        <f t="shared" si="26"/>
        <v>0</v>
      </c>
      <c r="BH28" s="9"/>
      <c r="BI28" s="9">
        <f t="shared" si="27"/>
        <v>0</v>
      </c>
      <c r="BJ28" s="9"/>
      <c r="BK28" s="9">
        <f t="shared" si="28"/>
        <v>0</v>
      </c>
      <c r="BL28" s="6"/>
      <c r="BM28" s="6">
        <f t="shared" si="29"/>
        <v>0</v>
      </c>
      <c r="BN28" s="6"/>
      <c r="BO28" s="138">
        <f t="shared" si="30"/>
        <v>0</v>
      </c>
      <c r="BP28" s="137"/>
      <c r="BQ28" s="6">
        <f t="shared" si="31"/>
        <v>0</v>
      </c>
      <c r="BR28" s="6"/>
      <c r="BS28" s="6">
        <f t="shared" si="32"/>
        <v>0</v>
      </c>
      <c r="BT28" s="6"/>
      <c r="BU28" s="138">
        <f t="shared" si="33"/>
        <v>0</v>
      </c>
      <c r="BV28" s="137"/>
      <c r="BW28" s="138">
        <f t="shared" si="0"/>
        <v>0</v>
      </c>
      <c r="BX28" s="137"/>
      <c r="BY28" s="138">
        <f t="shared" si="34"/>
        <v>0</v>
      </c>
      <c r="BZ28" s="137"/>
      <c r="CA28" s="6">
        <f t="shared" si="35"/>
        <v>0</v>
      </c>
      <c r="CB28" s="6"/>
      <c r="CC28" s="6">
        <f t="shared" si="1"/>
        <v>0</v>
      </c>
      <c r="CD28" s="6"/>
      <c r="CE28" s="6">
        <f t="shared" si="2"/>
        <v>0</v>
      </c>
      <c r="CF28" s="6"/>
      <c r="CG28" s="138">
        <f t="shared" si="36"/>
        <v>0</v>
      </c>
      <c r="CH28" s="450"/>
      <c r="CI28" s="138">
        <f t="shared" si="37"/>
        <v>0</v>
      </c>
      <c r="CJ28" s="240">
        <f t="shared" si="38"/>
        <v>47</v>
      </c>
      <c r="CK28" s="138">
        <f t="shared" si="39"/>
        <v>249100</v>
      </c>
    </row>
    <row r="29" spans="1:89" ht="12.75">
      <c r="A29" s="240">
        <v>20</v>
      </c>
      <c r="B29" s="770" t="s">
        <v>129</v>
      </c>
      <c r="C29" s="673"/>
      <c r="D29" s="673"/>
      <c r="E29" s="768"/>
      <c r="F29" s="290" t="s">
        <v>17</v>
      </c>
      <c r="G29" s="326">
        <v>3000</v>
      </c>
      <c r="H29" s="137"/>
      <c r="I29" s="6">
        <f t="shared" si="40"/>
        <v>0</v>
      </c>
      <c r="J29" s="6"/>
      <c r="K29" s="6">
        <f t="shared" si="41"/>
        <v>0</v>
      </c>
      <c r="L29" s="6"/>
      <c r="M29" s="6">
        <f t="shared" si="3"/>
        <v>0</v>
      </c>
      <c r="N29" s="6"/>
      <c r="O29" s="6">
        <f t="shared" si="4"/>
        <v>0</v>
      </c>
      <c r="P29" s="6"/>
      <c r="Q29" s="6">
        <f t="shared" si="5"/>
        <v>0</v>
      </c>
      <c r="R29" s="6"/>
      <c r="S29" s="6">
        <f t="shared" si="6"/>
        <v>0</v>
      </c>
      <c r="T29" s="6"/>
      <c r="U29" s="6">
        <f t="shared" si="7"/>
        <v>0</v>
      </c>
      <c r="V29" s="6"/>
      <c r="W29" s="6">
        <f t="shared" si="8"/>
        <v>0</v>
      </c>
      <c r="X29" s="6"/>
      <c r="Y29" s="6">
        <f t="shared" si="9"/>
        <v>0</v>
      </c>
      <c r="Z29" s="9"/>
      <c r="AA29" s="9">
        <f t="shared" si="10"/>
        <v>0</v>
      </c>
      <c r="AB29" s="6"/>
      <c r="AC29" s="6">
        <f t="shared" si="11"/>
        <v>0</v>
      </c>
      <c r="AD29" s="6"/>
      <c r="AE29" s="6">
        <f t="shared" si="12"/>
        <v>0</v>
      </c>
      <c r="AF29" s="6"/>
      <c r="AG29" s="6">
        <f t="shared" si="13"/>
        <v>0</v>
      </c>
      <c r="AH29" s="6"/>
      <c r="AI29" s="6">
        <f t="shared" si="14"/>
        <v>0</v>
      </c>
      <c r="AJ29" s="6"/>
      <c r="AK29" s="6">
        <f t="shared" si="15"/>
        <v>0</v>
      </c>
      <c r="AL29" s="6"/>
      <c r="AM29" s="6">
        <f t="shared" si="16"/>
        <v>0</v>
      </c>
      <c r="AN29" s="6"/>
      <c r="AO29" s="6">
        <f t="shared" si="17"/>
        <v>0</v>
      </c>
      <c r="AP29" s="6"/>
      <c r="AQ29" s="6">
        <f t="shared" si="18"/>
        <v>0</v>
      </c>
      <c r="AR29" s="6"/>
      <c r="AS29" s="6">
        <f t="shared" si="19"/>
        <v>0</v>
      </c>
      <c r="AT29" s="6"/>
      <c r="AU29" s="6">
        <f t="shared" si="20"/>
        <v>0</v>
      </c>
      <c r="AV29" s="6">
        <v>1</v>
      </c>
      <c r="AW29" s="6">
        <f t="shared" si="21"/>
        <v>3000</v>
      </c>
      <c r="AX29" s="9"/>
      <c r="AY29" s="9">
        <f t="shared" si="22"/>
        <v>0</v>
      </c>
      <c r="AZ29" s="9"/>
      <c r="BA29" s="9">
        <f t="shared" si="23"/>
        <v>0</v>
      </c>
      <c r="BB29" s="9"/>
      <c r="BC29" s="9">
        <f t="shared" si="24"/>
        <v>0</v>
      </c>
      <c r="BD29" s="9"/>
      <c r="BE29" s="305">
        <f t="shared" si="25"/>
        <v>0</v>
      </c>
      <c r="BF29" s="307"/>
      <c r="BG29" s="9">
        <f t="shared" si="26"/>
        <v>0</v>
      </c>
      <c r="BH29" s="9"/>
      <c r="BI29" s="9">
        <f t="shared" si="27"/>
        <v>0</v>
      </c>
      <c r="BJ29" s="9"/>
      <c r="BK29" s="9">
        <f t="shared" si="28"/>
        <v>0</v>
      </c>
      <c r="BL29" s="6"/>
      <c r="BM29" s="6">
        <f t="shared" si="29"/>
        <v>0</v>
      </c>
      <c r="BN29" s="6"/>
      <c r="BO29" s="138">
        <f t="shared" si="30"/>
        <v>0</v>
      </c>
      <c r="BP29" s="137"/>
      <c r="BQ29" s="6">
        <f t="shared" si="31"/>
        <v>0</v>
      </c>
      <c r="BR29" s="6"/>
      <c r="BS29" s="6">
        <f t="shared" si="32"/>
        <v>0</v>
      </c>
      <c r="BT29" s="6"/>
      <c r="BU29" s="138">
        <f t="shared" si="33"/>
        <v>0</v>
      </c>
      <c r="BV29" s="137"/>
      <c r="BW29" s="138">
        <f t="shared" si="0"/>
        <v>0</v>
      </c>
      <c r="BX29" s="137"/>
      <c r="BY29" s="138">
        <f t="shared" si="34"/>
        <v>0</v>
      </c>
      <c r="BZ29" s="137"/>
      <c r="CA29" s="6">
        <f t="shared" si="35"/>
        <v>0</v>
      </c>
      <c r="CB29" s="6"/>
      <c r="CC29" s="6">
        <f t="shared" si="1"/>
        <v>0</v>
      </c>
      <c r="CD29" s="6"/>
      <c r="CE29" s="6">
        <f t="shared" si="2"/>
        <v>0</v>
      </c>
      <c r="CF29" s="6"/>
      <c r="CG29" s="138">
        <f t="shared" si="36"/>
        <v>0</v>
      </c>
      <c r="CH29" s="450"/>
      <c r="CI29" s="138">
        <f t="shared" si="37"/>
        <v>0</v>
      </c>
      <c r="CJ29" s="240">
        <f t="shared" si="38"/>
        <v>1</v>
      </c>
      <c r="CK29" s="138">
        <f t="shared" si="39"/>
        <v>3000</v>
      </c>
    </row>
    <row r="30" spans="1:89" ht="12.75">
      <c r="A30" s="240">
        <v>21</v>
      </c>
      <c r="B30" s="764" t="s">
        <v>84</v>
      </c>
      <c r="C30" s="673"/>
      <c r="D30" s="673"/>
      <c r="E30" s="768"/>
      <c r="F30" s="290" t="s">
        <v>69</v>
      </c>
      <c r="G30" s="326">
        <v>605</v>
      </c>
      <c r="H30" s="137"/>
      <c r="I30" s="6">
        <f t="shared" si="40"/>
        <v>0</v>
      </c>
      <c r="J30" s="6"/>
      <c r="K30" s="6">
        <f t="shared" si="41"/>
        <v>0</v>
      </c>
      <c r="L30" s="6"/>
      <c r="M30" s="6">
        <f t="shared" si="3"/>
        <v>0</v>
      </c>
      <c r="N30" s="6"/>
      <c r="O30" s="6">
        <f t="shared" si="4"/>
        <v>0</v>
      </c>
      <c r="P30" s="6"/>
      <c r="Q30" s="6">
        <f t="shared" si="5"/>
        <v>0</v>
      </c>
      <c r="R30" s="6"/>
      <c r="S30" s="6">
        <f t="shared" si="6"/>
        <v>0</v>
      </c>
      <c r="T30" s="6"/>
      <c r="U30" s="6">
        <f t="shared" si="7"/>
        <v>0</v>
      </c>
      <c r="V30" s="6"/>
      <c r="W30" s="6">
        <f t="shared" si="8"/>
        <v>0</v>
      </c>
      <c r="X30" s="6"/>
      <c r="Y30" s="6">
        <f t="shared" si="9"/>
        <v>0</v>
      </c>
      <c r="Z30" s="9"/>
      <c r="AA30" s="9">
        <f t="shared" si="10"/>
        <v>0</v>
      </c>
      <c r="AB30" s="6"/>
      <c r="AC30" s="6">
        <f t="shared" si="11"/>
        <v>0</v>
      </c>
      <c r="AD30" s="6"/>
      <c r="AE30" s="6">
        <f t="shared" si="12"/>
        <v>0</v>
      </c>
      <c r="AF30" s="6"/>
      <c r="AG30" s="6">
        <f t="shared" si="13"/>
        <v>0</v>
      </c>
      <c r="AH30" s="6"/>
      <c r="AI30" s="6">
        <f t="shared" si="14"/>
        <v>0</v>
      </c>
      <c r="AJ30" s="6"/>
      <c r="AK30" s="6">
        <f t="shared" si="15"/>
        <v>0</v>
      </c>
      <c r="AL30" s="6"/>
      <c r="AM30" s="6">
        <f t="shared" si="16"/>
        <v>0</v>
      </c>
      <c r="AN30" s="6"/>
      <c r="AO30" s="6">
        <f t="shared" si="17"/>
        <v>0</v>
      </c>
      <c r="AP30" s="6"/>
      <c r="AQ30" s="6">
        <f t="shared" si="18"/>
        <v>0</v>
      </c>
      <c r="AR30" s="6"/>
      <c r="AS30" s="6">
        <f t="shared" si="19"/>
        <v>0</v>
      </c>
      <c r="AT30" s="6"/>
      <c r="AU30" s="6">
        <f t="shared" si="20"/>
        <v>0</v>
      </c>
      <c r="AV30" s="6"/>
      <c r="AW30" s="6">
        <f t="shared" si="21"/>
        <v>0</v>
      </c>
      <c r="AX30" s="9"/>
      <c r="AY30" s="9">
        <f t="shared" si="22"/>
        <v>0</v>
      </c>
      <c r="AZ30" s="9"/>
      <c r="BA30" s="9">
        <f t="shared" si="23"/>
        <v>0</v>
      </c>
      <c r="BB30" s="9"/>
      <c r="BC30" s="9">
        <f t="shared" si="24"/>
        <v>0</v>
      </c>
      <c r="BD30" s="9"/>
      <c r="BE30" s="305">
        <f t="shared" si="25"/>
        <v>0</v>
      </c>
      <c r="BF30" s="307"/>
      <c r="BG30" s="9">
        <f t="shared" si="26"/>
        <v>0</v>
      </c>
      <c r="BH30" s="9"/>
      <c r="BI30" s="9">
        <f t="shared" si="27"/>
        <v>0</v>
      </c>
      <c r="BJ30" s="9"/>
      <c r="BK30" s="9">
        <f t="shared" si="28"/>
        <v>0</v>
      </c>
      <c r="BL30" s="6"/>
      <c r="BM30" s="6">
        <f t="shared" si="29"/>
        <v>0</v>
      </c>
      <c r="BN30" s="6"/>
      <c r="BO30" s="138">
        <f t="shared" si="30"/>
        <v>0</v>
      </c>
      <c r="BP30" s="137"/>
      <c r="BQ30" s="6">
        <f t="shared" si="31"/>
        <v>0</v>
      </c>
      <c r="BR30" s="6"/>
      <c r="BS30" s="6">
        <f t="shared" si="32"/>
        <v>0</v>
      </c>
      <c r="BT30" s="6"/>
      <c r="BU30" s="138">
        <f t="shared" si="33"/>
        <v>0</v>
      </c>
      <c r="BV30" s="137"/>
      <c r="BW30" s="138">
        <f t="shared" si="0"/>
        <v>0</v>
      </c>
      <c r="BX30" s="137"/>
      <c r="BY30" s="138">
        <f t="shared" si="34"/>
        <v>0</v>
      </c>
      <c r="BZ30" s="137"/>
      <c r="CA30" s="6">
        <f t="shared" si="35"/>
        <v>0</v>
      </c>
      <c r="CB30" s="6"/>
      <c r="CC30" s="6">
        <f t="shared" si="1"/>
        <v>0</v>
      </c>
      <c r="CD30" s="6"/>
      <c r="CE30" s="6">
        <f t="shared" si="2"/>
        <v>0</v>
      </c>
      <c r="CF30" s="6"/>
      <c r="CG30" s="138">
        <f t="shared" si="36"/>
        <v>0</v>
      </c>
      <c r="CH30" s="450"/>
      <c r="CI30" s="138">
        <f t="shared" si="37"/>
        <v>0</v>
      </c>
      <c r="CJ30" s="240">
        <f t="shared" si="38"/>
        <v>0</v>
      </c>
      <c r="CK30" s="138">
        <f t="shared" si="39"/>
        <v>0</v>
      </c>
    </row>
    <row r="31" spans="1:89" ht="12.75">
      <c r="A31" s="240">
        <v>22</v>
      </c>
      <c r="B31" s="764" t="s">
        <v>130</v>
      </c>
      <c r="C31" s="695"/>
      <c r="D31" s="695"/>
      <c r="E31" s="772"/>
      <c r="F31" s="290" t="s">
        <v>68</v>
      </c>
      <c r="G31" s="326">
        <v>1500</v>
      </c>
      <c r="H31" s="137"/>
      <c r="I31" s="6">
        <f t="shared" si="40"/>
        <v>0</v>
      </c>
      <c r="J31" s="6"/>
      <c r="K31" s="6">
        <f t="shared" si="41"/>
        <v>0</v>
      </c>
      <c r="L31" s="6"/>
      <c r="M31" s="6">
        <f t="shared" si="3"/>
        <v>0</v>
      </c>
      <c r="N31" s="6"/>
      <c r="O31" s="6">
        <f t="shared" si="4"/>
        <v>0</v>
      </c>
      <c r="P31" s="6">
        <v>70</v>
      </c>
      <c r="Q31" s="6">
        <f t="shared" si="5"/>
        <v>105000</v>
      </c>
      <c r="R31" s="6"/>
      <c r="S31" s="6">
        <f t="shared" si="6"/>
        <v>0</v>
      </c>
      <c r="T31" s="6"/>
      <c r="U31" s="6">
        <f t="shared" si="7"/>
        <v>0</v>
      </c>
      <c r="V31" s="6"/>
      <c r="W31" s="6">
        <f t="shared" si="8"/>
        <v>0</v>
      </c>
      <c r="X31" s="6"/>
      <c r="Y31" s="6">
        <f t="shared" si="9"/>
        <v>0</v>
      </c>
      <c r="Z31" s="9"/>
      <c r="AA31" s="9">
        <f t="shared" si="10"/>
        <v>0</v>
      </c>
      <c r="AB31" s="6"/>
      <c r="AC31" s="6">
        <f t="shared" si="11"/>
        <v>0</v>
      </c>
      <c r="AD31" s="6"/>
      <c r="AE31" s="6">
        <f t="shared" si="12"/>
        <v>0</v>
      </c>
      <c r="AF31" s="6"/>
      <c r="AG31" s="6">
        <f t="shared" si="13"/>
        <v>0</v>
      </c>
      <c r="AH31" s="6"/>
      <c r="AI31" s="6">
        <f t="shared" si="14"/>
        <v>0</v>
      </c>
      <c r="AJ31" s="6"/>
      <c r="AK31" s="6">
        <f t="shared" si="15"/>
        <v>0</v>
      </c>
      <c r="AL31" s="6"/>
      <c r="AM31" s="6">
        <f t="shared" si="16"/>
        <v>0</v>
      </c>
      <c r="AN31" s="6"/>
      <c r="AO31" s="6">
        <f t="shared" si="17"/>
        <v>0</v>
      </c>
      <c r="AP31" s="6"/>
      <c r="AQ31" s="6">
        <f t="shared" si="18"/>
        <v>0</v>
      </c>
      <c r="AR31" s="6"/>
      <c r="AS31" s="6">
        <f t="shared" si="19"/>
        <v>0</v>
      </c>
      <c r="AT31" s="6"/>
      <c r="AU31" s="6">
        <f t="shared" si="20"/>
        <v>0</v>
      </c>
      <c r="AV31" s="6"/>
      <c r="AW31" s="6">
        <f t="shared" si="21"/>
        <v>0</v>
      </c>
      <c r="AX31" s="9"/>
      <c r="AY31" s="9">
        <f t="shared" si="22"/>
        <v>0</v>
      </c>
      <c r="AZ31" s="9"/>
      <c r="BA31" s="9">
        <f t="shared" si="23"/>
        <v>0</v>
      </c>
      <c r="BB31" s="9"/>
      <c r="BC31" s="9">
        <f t="shared" si="24"/>
        <v>0</v>
      </c>
      <c r="BD31" s="9"/>
      <c r="BE31" s="305">
        <f t="shared" si="25"/>
        <v>0</v>
      </c>
      <c r="BF31" s="457">
        <f>73*0</f>
        <v>0</v>
      </c>
      <c r="BG31" s="21">
        <f t="shared" si="26"/>
        <v>0</v>
      </c>
      <c r="BH31" s="9"/>
      <c r="BI31" s="9">
        <f t="shared" si="27"/>
        <v>0</v>
      </c>
      <c r="BJ31" s="9"/>
      <c r="BK31" s="9">
        <f t="shared" si="28"/>
        <v>0</v>
      </c>
      <c r="BL31" s="6"/>
      <c r="BM31" s="6">
        <f t="shared" si="29"/>
        <v>0</v>
      </c>
      <c r="BN31" s="6"/>
      <c r="BO31" s="138">
        <f t="shared" si="30"/>
        <v>0</v>
      </c>
      <c r="BP31" s="137"/>
      <c r="BQ31" s="6">
        <f t="shared" si="31"/>
        <v>0</v>
      </c>
      <c r="BR31" s="6"/>
      <c r="BS31" s="6">
        <f t="shared" si="32"/>
        <v>0</v>
      </c>
      <c r="BT31" s="6"/>
      <c r="BU31" s="138">
        <f t="shared" si="33"/>
        <v>0</v>
      </c>
      <c r="BV31" s="137"/>
      <c r="BW31" s="138">
        <f t="shared" si="0"/>
        <v>0</v>
      </c>
      <c r="BX31" s="137"/>
      <c r="BY31" s="138">
        <f t="shared" si="34"/>
        <v>0</v>
      </c>
      <c r="BZ31" s="137"/>
      <c r="CA31" s="6">
        <f t="shared" si="35"/>
        <v>0</v>
      </c>
      <c r="CB31" s="6"/>
      <c r="CC31" s="6">
        <f t="shared" si="1"/>
        <v>0</v>
      </c>
      <c r="CD31" s="6"/>
      <c r="CE31" s="6">
        <f t="shared" si="2"/>
        <v>0</v>
      </c>
      <c r="CF31" s="6"/>
      <c r="CG31" s="138">
        <f t="shared" si="36"/>
        <v>0</v>
      </c>
      <c r="CH31" s="450"/>
      <c r="CI31" s="138">
        <f t="shared" si="37"/>
        <v>0</v>
      </c>
      <c r="CJ31" s="240">
        <f t="shared" si="38"/>
        <v>70</v>
      </c>
      <c r="CK31" s="138">
        <f t="shared" si="39"/>
        <v>105000</v>
      </c>
    </row>
    <row r="32" spans="1:89" ht="15">
      <c r="A32" s="240"/>
      <c r="B32" s="773" t="s">
        <v>85</v>
      </c>
      <c r="C32" s="676"/>
      <c r="D32" s="676"/>
      <c r="E32" s="774"/>
      <c r="F32" s="290"/>
      <c r="G32" s="326"/>
      <c r="H32" s="13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9"/>
      <c r="AA32" s="9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9"/>
      <c r="AY32" s="9"/>
      <c r="AZ32" s="9"/>
      <c r="BA32" s="9"/>
      <c r="BB32" s="9"/>
      <c r="BC32" s="9">
        <f t="shared" si="24"/>
        <v>0</v>
      </c>
      <c r="BD32" s="9"/>
      <c r="BE32" s="305"/>
      <c r="BF32" s="307"/>
      <c r="BG32" s="9"/>
      <c r="BH32" s="9"/>
      <c r="BI32" s="9"/>
      <c r="BJ32" s="9"/>
      <c r="BK32" s="9"/>
      <c r="BL32" s="6"/>
      <c r="BM32" s="6"/>
      <c r="BN32" s="6"/>
      <c r="BO32" s="138"/>
      <c r="BP32" s="137"/>
      <c r="BQ32" s="6"/>
      <c r="BR32" s="6"/>
      <c r="BS32" s="6">
        <f t="shared" si="32"/>
        <v>0</v>
      </c>
      <c r="BT32" s="6"/>
      <c r="BU32" s="138">
        <f t="shared" si="33"/>
        <v>0</v>
      </c>
      <c r="BV32" s="137"/>
      <c r="BW32" s="138">
        <f t="shared" si="0"/>
        <v>0</v>
      </c>
      <c r="BX32" s="137"/>
      <c r="BY32" s="138">
        <f t="shared" si="34"/>
        <v>0</v>
      </c>
      <c r="BZ32" s="137"/>
      <c r="CA32" s="6">
        <f t="shared" si="35"/>
        <v>0</v>
      </c>
      <c r="CB32" s="6"/>
      <c r="CC32" s="6">
        <f t="shared" si="1"/>
        <v>0</v>
      </c>
      <c r="CD32" s="6"/>
      <c r="CE32" s="6">
        <f t="shared" si="2"/>
        <v>0</v>
      </c>
      <c r="CF32" s="6"/>
      <c r="CG32" s="138">
        <f t="shared" si="36"/>
        <v>0</v>
      </c>
      <c r="CH32" s="450"/>
      <c r="CI32" s="138">
        <f t="shared" si="37"/>
        <v>0</v>
      </c>
      <c r="CJ32" s="240">
        <f t="shared" si="38"/>
        <v>0</v>
      </c>
      <c r="CK32" s="138">
        <f t="shared" si="39"/>
        <v>0</v>
      </c>
    </row>
    <row r="33" spans="1:89" ht="12.75">
      <c r="A33" s="240">
        <v>23</v>
      </c>
      <c r="B33" s="770" t="s">
        <v>124</v>
      </c>
      <c r="C33" s="673"/>
      <c r="D33" s="673"/>
      <c r="E33" s="768"/>
      <c r="F33" s="290" t="s">
        <v>17</v>
      </c>
      <c r="G33" s="326">
        <v>25000</v>
      </c>
      <c r="H33" s="137"/>
      <c r="I33" s="6">
        <f t="shared" si="40"/>
        <v>0</v>
      </c>
      <c r="J33" s="6"/>
      <c r="K33" s="6">
        <f t="shared" si="41"/>
        <v>0</v>
      </c>
      <c r="L33" s="6"/>
      <c r="M33" s="6">
        <f t="shared" si="3"/>
        <v>0</v>
      </c>
      <c r="N33" s="6"/>
      <c r="O33" s="6">
        <f t="shared" si="4"/>
        <v>0</v>
      </c>
      <c r="P33" s="6"/>
      <c r="Q33" s="6">
        <f t="shared" si="5"/>
        <v>0</v>
      </c>
      <c r="R33" s="6"/>
      <c r="S33" s="6">
        <f t="shared" si="6"/>
        <v>0</v>
      </c>
      <c r="T33" s="6">
        <v>3</v>
      </c>
      <c r="U33" s="6">
        <f t="shared" si="7"/>
        <v>75000</v>
      </c>
      <c r="V33" s="6"/>
      <c r="W33" s="6">
        <f t="shared" si="8"/>
        <v>0</v>
      </c>
      <c r="X33" s="6"/>
      <c r="Y33" s="6">
        <f t="shared" si="9"/>
        <v>0</v>
      </c>
      <c r="Z33" s="9"/>
      <c r="AA33" s="9">
        <f t="shared" si="10"/>
        <v>0</v>
      </c>
      <c r="AB33" s="6"/>
      <c r="AC33" s="6">
        <f t="shared" si="11"/>
        <v>0</v>
      </c>
      <c r="AD33" s="6"/>
      <c r="AE33" s="6">
        <f t="shared" si="12"/>
        <v>0</v>
      </c>
      <c r="AF33" s="6"/>
      <c r="AG33" s="6">
        <f t="shared" si="13"/>
        <v>0</v>
      </c>
      <c r="AH33" s="6"/>
      <c r="AI33" s="6">
        <f t="shared" si="14"/>
        <v>0</v>
      </c>
      <c r="AJ33" s="6"/>
      <c r="AK33" s="6">
        <f t="shared" si="15"/>
        <v>0</v>
      </c>
      <c r="AL33" s="6"/>
      <c r="AM33" s="6">
        <f t="shared" si="16"/>
        <v>0</v>
      </c>
      <c r="AN33" s="6"/>
      <c r="AO33" s="6">
        <f t="shared" si="17"/>
        <v>0</v>
      </c>
      <c r="AP33" s="6"/>
      <c r="AQ33" s="6">
        <f t="shared" si="18"/>
        <v>0</v>
      </c>
      <c r="AR33" s="6"/>
      <c r="AS33" s="6">
        <f t="shared" si="19"/>
        <v>0</v>
      </c>
      <c r="AT33" s="6"/>
      <c r="AU33" s="6">
        <f t="shared" si="20"/>
        <v>0</v>
      </c>
      <c r="AV33" s="6"/>
      <c r="AW33" s="6">
        <f t="shared" si="21"/>
        <v>0</v>
      </c>
      <c r="AX33" s="9"/>
      <c r="AY33" s="9">
        <f t="shared" si="22"/>
        <v>0</v>
      </c>
      <c r="AZ33" s="9"/>
      <c r="BA33" s="9">
        <f t="shared" si="23"/>
        <v>0</v>
      </c>
      <c r="BB33" s="9"/>
      <c r="BC33" s="9">
        <f t="shared" si="24"/>
        <v>0</v>
      </c>
      <c r="BD33" s="9"/>
      <c r="BE33" s="305">
        <f t="shared" si="25"/>
        <v>0</v>
      </c>
      <c r="BF33" s="307">
        <v>4</v>
      </c>
      <c r="BG33" s="9">
        <f t="shared" si="26"/>
        <v>100000</v>
      </c>
      <c r="BH33" s="9">
        <v>1</v>
      </c>
      <c r="BI33" s="9">
        <v>230000</v>
      </c>
      <c r="BJ33" s="9"/>
      <c r="BK33" s="9">
        <f t="shared" si="28"/>
        <v>0</v>
      </c>
      <c r="BL33" s="6">
        <v>1</v>
      </c>
      <c r="BM33" s="6">
        <v>80000</v>
      </c>
      <c r="BN33" s="6"/>
      <c r="BO33" s="138">
        <f t="shared" si="30"/>
        <v>0</v>
      </c>
      <c r="BP33" s="137">
        <v>1</v>
      </c>
      <c r="BQ33" s="6">
        <v>12500</v>
      </c>
      <c r="BR33" s="6">
        <v>2</v>
      </c>
      <c r="BS33" s="6">
        <v>25000</v>
      </c>
      <c r="BT33" s="6">
        <v>2</v>
      </c>
      <c r="BU33" s="138">
        <v>25000</v>
      </c>
      <c r="BV33" s="137"/>
      <c r="BW33" s="138"/>
      <c r="BX33" s="137"/>
      <c r="BY33" s="138">
        <f t="shared" si="34"/>
        <v>0</v>
      </c>
      <c r="BZ33" s="137">
        <v>1</v>
      </c>
      <c r="CA33" s="6">
        <v>12500</v>
      </c>
      <c r="CB33" s="6"/>
      <c r="CC33" s="6">
        <f t="shared" si="1"/>
        <v>0</v>
      </c>
      <c r="CD33" s="6">
        <v>1</v>
      </c>
      <c r="CE33" s="6">
        <v>12500</v>
      </c>
      <c r="CF33" s="6">
        <v>1</v>
      </c>
      <c r="CG33" s="138">
        <v>12500</v>
      </c>
      <c r="CH33" s="450"/>
      <c r="CI33" s="138">
        <f t="shared" si="37"/>
        <v>0</v>
      </c>
      <c r="CJ33" s="240">
        <f t="shared" si="38"/>
        <v>17</v>
      </c>
      <c r="CK33" s="138">
        <f t="shared" si="39"/>
        <v>585000</v>
      </c>
    </row>
    <row r="34" spans="1:89" ht="12.75">
      <c r="A34" s="240">
        <v>24</v>
      </c>
      <c r="B34" s="766" t="s">
        <v>86</v>
      </c>
      <c r="C34" s="679"/>
      <c r="D34" s="679"/>
      <c r="E34" s="767"/>
      <c r="F34" s="290" t="s">
        <v>87</v>
      </c>
      <c r="G34" s="326">
        <v>250</v>
      </c>
      <c r="H34" s="137"/>
      <c r="I34" s="6">
        <f t="shared" si="40"/>
        <v>0</v>
      </c>
      <c r="J34" s="6"/>
      <c r="K34" s="6">
        <f t="shared" si="41"/>
        <v>0</v>
      </c>
      <c r="L34" s="6"/>
      <c r="M34" s="6">
        <f t="shared" si="3"/>
        <v>0</v>
      </c>
      <c r="N34" s="6"/>
      <c r="O34" s="6">
        <f t="shared" si="4"/>
        <v>0</v>
      </c>
      <c r="P34" s="6"/>
      <c r="Q34" s="6">
        <f t="shared" si="5"/>
        <v>0</v>
      </c>
      <c r="R34" s="6"/>
      <c r="S34" s="6">
        <f t="shared" si="6"/>
        <v>0</v>
      </c>
      <c r="T34" s="6"/>
      <c r="U34" s="6">
        <f t="shared" si="7"/>
        <v>0</v>
      </c>
      <c r="V34" s="6"/>
      <c r="W34" s="6">
        <f t="shared" si="8"/>
        <v>0</v>
      </c>
      <c r="X34" s="6"/>
      <c r="Y34" s="6">
        <f t="shared" si="9"/>
        <v>0</v>
      </c>
      <c r="Z34" s="9"/>
      <c r="AA34" s="9">
        <f t="shared" si="10"/>
        <v>0</v>
      </c>
      <c r="AB34" s="6"/>
      <c r="AC34" s="6">
        <f t="shared" si="11"/>
        <v>0</v>
      </c>
      <c r="AD34" s="6"/>
      <c r="AE34" s="6">
        <f t="shared" si="12"/>
        <v>0</v>
      </c>
      <c r="AF34" s="6"/>
      <c r="AG34" s="6">
        <f t="shared" si="13"/>
        <v>0</v>
      </c>
      <c r="AH34" s="6"/>
      <c r="AI34" s="6">
        <f t="shared" si="14"/>
        <v>0</v>
      </c>
      <c r="AJ34" s="6"/>
      <c r="AK34" s="6">
        <f t="shared" si="15"/>
        <v>0</v>
      </c>
      <c r="AL34" s="6"/>
      <c r="AM34" s="6">
        <f t="shared" si="16"/>
        <v>0</v>
      </c>
      <c r="AN34" s="6"/>
      <c r="AO34" s="6">
        <f t="shared" si="17"/>
        <v>0</v>
      </c>
      <c r="AP34" s="6"/>
      <c r="AQ34" s="6">
        <f t="shared" si="18"/>
        <v>0</v>
      </c>
      <c r="AR34" s="6"/>
      <c r="AS34" s="6">
        <f t="shared" si="19"/>
        <v>0</v>
      </c>
      <c r="AT34" s="6"/>
      <c r="AU34" s="6">
        <f t="shared" si="20"/>
        <v>0</v>
      </c>
      <c r="AV34" s="6"/>
      <c r="AW34" s="6">
        <f t="shared" si="21"/>
        <v>0</v>
      </c>
      <c r="AX34" s="9"/>
      <c r="AY34" s="9">
        <f t="shared" si="22"/>
        <v>0</v>
      </c>
      <c r="AZ34" s="9"/>
      <c r="BA34" s="9">
        <f t="shared" si="23"/>
        <v>0</v>
      </c>
      <c r="BB34" s="9"/>
      <c r="BC34" s="9">
        <f t="shared" si="24"/>
        <v>0</v>
      </c>
      <c r="BD34" s="9"/>
      <c r="BE34" s="305">
        <f t="shared" si="25"/>
        <v>0</v>
      </c>
      <c r="BF34" s="307"/>
      <c r="BG34" s="9">
        <f t="shared" si="26"/>
        <v>0</v>
      </c>
      <c r="BH34" s="9"/>
      <c r="BI34" s="9">
        <f t="shared" si="27"/>
        <v>0</v>
      </c>
      <c r="BJ34" s="9"/>
      <c r="BK34" s="9">
        <f t="shared" si="28"/>
        <v>0</v>
      </c>
      <c r="BL34" s="6"/>
      <c r="BM34" s="6">
        <f t="shared" si="29"/>
        <v>0</v>
      </c>
      <c r="BN34" s="6"/>
      <c r="BO34" s="138">
        <f t="shared" si="30"/>
        <v>0</v>
      </c>
      <c r="BP34" s="137"/>
      <c r="BQ34" s="6">
        <f t="shared" si="31"/>
        <v>0</v>
      </c>
      <c r="BR34" s="6"/>
      <c r="BS34" s="6">
        <f t="shared" si="32"/>
        <v>0</v>
      </c>
      <c r="BT34" s="6"/>
      <c r="BU34" s="138">
        <f t="shared" si="33"/>
        <v>0</v>
      </c>
      <c r="BV34" s="137"/>
      <c r="BW34" s="138">
        <f t="shared" si="0"/>
        <v>0</v>
      </c>
      <c r="BX34" s="137"/>
      <c r="BY34" s="138">
        <f t="shared" si="34"/>
        <v>0</v>
      </c>
      <c r="BZ34" s="137"/>
      <c r="CA34" s="6">
        <f t="shared" si="35"/>
        <v>0</v>
      </c>
      <c r="CB34" s="6"/>
      <c r="CC34" s="6">
        <f t="shared" si="1"/>
        <v>0</v>
      </c>
      <c r="CD34" s="6"/>
      <c r="CE34" s="6">
        <f aca="true" t="shared" si="42" ref="CE34:CE45">CD34*G34</f>
        <v>0</v>
      </c>
      <c r="CF34" s="6"/>
      <c r="CG34" s="138">
        <f aca="true" t="shared" si="43" ref="CG34:CG45">CF34*G34</f>
        <v>0</v>
      </c>
      <c r="CH34" s="450"/>
      <c r="CI34" s="138">
        <f t="shared" si="37"/>
        <v>0</v>
      </c>
      <c r="CJ34" s="240">
        <f t="shared" si="38"/>
        <v>0</v>
      </c>
      <c r="CK34" s="138">
        <f t="shared" si="39"/>
        <v>0</v>
      </c>
    </row>
    <row r="35" spans="1:89" ht="12.75">
      <c r="A35" s="240">
        <v>25</v>
      </c>
      <c r="B35" s="775" t="s">
        <v>88</v>
      </c>
      <c r="C35" s="679"/>
      <c r="D35" s="679"/>
      <c r="E35" s="767"/>
      <c r="F35" s="290" t="s">
        <v>68</v>
      </c>
      <c r="G35" s="326">
        <v>1360</v>
      </c>
      <c r="H35" s="137"/>
      <c r="I35" s="6">
        <f t="shared" si="40"/>
        <v>0</v>
      </c>
      <c r="J35" s="6"/>
      <c r="K35" s="6">
        <f t="shared" si="41"/>
        <v>0</v>
      </c>
      <c r="L35" s="6"/>
      <c r="M35" s="6">
        <f t="shared" si="3"/>
        <v>0</v>
      </c>
      <c r="N35" s="6"/>
      <c r="O35" s="6">
        <f t="shared" si="4"/>
        <v>0</v>
      </c>
      <c r="P35" s="6"/>
      <c r="Q35" s="6">
        <f t="shared" si="5"/>
        <v>0</v>
      </c>
      <c r="R35" s="6"/>
      <c r="S35" s="6">
        <f t="shared" si="6"/>
        <v>0</v>
      </c>
      <c r="T35" s="6"/>
      <c r="U35" s="6">
        <f t="shared" si="7"/>
        <v>0</v>
      </c>
      <c r="V35" s="6"/>
      <c r="W35" s="6">
        <f t="shared" si="8"/>
        <v>0</v>
      </c>
      <c r="X35" s="6"/>
      <c r="Y35" s="6">
        <f t="shared" si="9"/>
        <v>0</v>
      </c>
      <c r="Z35" s="9"/>
      <c r="AA35" s="9">
        <f t="shared" si="10"/>
        <v>0</v>
      </c>
      <c r="AB35" s="6"/>
      <c r="AC35" s="6">
        <f t="shared" si="11"/>
        <v>0</v>
      </c>
      <c r="AD35" s="6"/>
      <c r="AE35" s="6">
        <f t="shared" si="12"/>
        <v>0</v>
      </c>
      <c r="AF35" s="6"/>
      <c r="AG35" s="6">
        <f t="shared" si="13"/>
        <v>0</v>
      </c>
      <c r="AH35" s="6"/>
      <c r="AI35" s="6">
        <f t="shared" si="14"/>
        <v>0</v>
      </c>
      <c r="AJ35" s="6"/>
      <c r="AK35" s="6">
        <f t="shared" si="15"/>
        <v>0</v>
      </c>
      <c r="AL35" s="6"/>
      <c r="AM35" s="6">
        <f t="shared" si="16"/>
        <v>0</v>
      </c>
      <c r="AN35" s="6"/>
      <c r="AO35" s="6">
        <f t="shared" si="17"/>
        <v>0</v>
      </c>
      <c r="AP35" s="6"/>
      <c r="AQ35" s="6">
        <f t="shared" si="18"/>
        <v>0</v>
      </c>
      <c r="AR35" s="6"/>
      <c r="AS35" s="6">
        <f t="shared" si="19"/>
        <v>0</v>
      </c>
      <c r="AT35" s="6"/>
      <c r="AU35" s="6">
        <f t="shared" si="20"/>
        <v>0</v>
      </c>
      <c r="AV35" s="6"/>
      <c r="AW35" s="6">
        <f t="shared" si="21"/>
        <v>0</v>
      </c>
      <c r="AX35" s="9"/>
      <c r="AY35" s="9">
        <f t="shared" si="22"/>
        <v>0</v>
      </c>
      <c r="AZ35" s="9"/>
      <c r="BA35" s="9">
        <f t="shared" si="23"/>
        <v>0</v>
      </c>
      <c r="BB35" s="9"/>
      <c r="BC35" s="9">
        <f t="shared" si="24"/>
        <v>0</v>
      </c>
      <c r="BD35" s="9"/>
      <c r="BE35" s="305">
        <f t="shared" si="25"/>
        <v>0</v>
      </c>
      <c r="BF35" s="307"/>
      <c r="BG35" s="9">
        <f t="shared" si="26"/>
        <v>0</v>
      </c>
      <c r="BH35" s="9"/>
      <c r="BI35" s="9">
        <f t="shared" si="27"/>
        <v>0</v>
      </c>
      <c r="BJ35" s="9"/>
      <c r="BK35" s="9">
        <f t="shared" si="28"/>
        <v>0</v>
      </c>
      <c r="BL35" s="6"/>
      <c r="BM35" s="6">
        <f t="shared" si="29"/>
        <v>0</v>
      </c>
      <c r="BN35" s="6"/>
      <c r="BO35" s="138">
        <f t="shared" si="30"/>
        <v>0</v>
      </c>
      <c r="BP35" s="137"/>
      <c r="BQ35" s="6">
        <f t="shared" si="31"/>
        <v>0</v>
      </c>
      <c r="BR35" s="6"/>
      <c r="BS35" s="6">
        <f t="shared" si="32"/>
        <v>0</v>
      </c>
      <c r="BT35" s="6"/>
      <c r="BU35" s="138">
        <f t="shared" si="33"/>
        <v>0</v>
      </c>
      <c r="BV35" s="137"/>
      <c r="BW35" s="138">
        <f t="shared" si="0"/>
        <v>0</v>
      </c>
      <c r="BX35" s="137"/>
      <c r="BY35" s="138">
        <f t="shared" si="34"/>
        <v>0</v>
      </c>
      <c r="BZ35" s="137"/>
      <c r="CA35" s="6">
        <f t="shared" si="35"/>
        <v>0</v>
      </c>
      <c r="CB35" s="6"/>
      <c r="CC35" s="6">
        <f t="shared" si="1"/>
        <v>0</v>
      </c>
      <c r="CD35" s="6"/>
      <c r="CE35" s="6">
        <f t="shared" si="42"/>
        <v>0</v>
      </c>
      <c r="CF35" s="6"/>
      <c r="CG35" s="138">
        <f t="shared" si="43"/>
        <v>0</v>
      </c>
      <c r="CH35" s="450"/>
      <c r="CI35" s="138">
        <f t="shared" si="37"/>
        <v>0</v>
      </c>
      <c r="CJ35" s="240">
        <f t="shared" si="38"/>
        <v>0</v>
      </c>
      <c r="CK35" s="138">
        <f t="shared" si="39"/>
        <v>0</v>
      </c>
    </row>
    <row r="36" spans="1:89" ht="12.75">
      <c r="A36" s="240">
        <v>26</v>
      </c>
      <c r="B36" s="766" t="s">
        <v>239</v>
      </c>
      <c r="C36" s="679"/>
      <c r="D36" s="679"/>
      <c r="E36" s="767"/>
      <c r="F36" s="290" t="s">
        <v>68</v>
      </c>
      <c r="G36" s="326">
        <v>5700</v>
      </c>
      <c r="H36" s="444">
        <f>10.92*0</f>
        <v>0</v>
      </c>
      <c r="I36" s="6">
        <f t="shared" si="40"/>
        <v>0</v>
      </c>
      <c r="J36" s="6"/>
      <c r="K36" s="6">
        <f t="shared" si="41"/>
        <v>0</v>
      </c>
      <c r="L36" s="6"/>
      <c r="M36" s="6">
        <f t="shared" si="3"/>
        <v>0</v>
      </c>
      <c r="N36" s="6"/>
      <c r="O36" s="6">
        <f t="shared" si="4"/>
        <v>0</v>
      </c>
      <c r="P36" s="6"/>
      <c r="Q36" s="6">
        <f t="shared" si="5"/>
        <v>0</v>
      </c>
      <c r="R36" s="6"/>
      <c r="S36" s="6">
        <f t="shared" si="6"/>
        <v>0</v>
      </c>
      <c r="T36" s="6">
        <v>5</v>
      </c>
      <c r="U36" s="6">
        <f t="shared" si="7"/>
        <v>28500</v>
      </c>
      <c r="V36" s="6"/>
      <c r="W36" s="6">
        <f t="shared" si="8"/>
        <v>0</v>
      </c>
      <c r="X36" s="6"/>
      <c r="Y36" s="6">
        <f t="shared" si="9"/>
        <v>0</v>
      </c>
      <c r="Z36" s="9"/>
      <c r="AA36" s="9">
        <f t="shared" si="10"/>
        <v>0</v>
      </c>
      <c r="AB36" s="6"/>
      <c r="AC36" s="6">
        <f t="shared" si="11"/>
        <v>0</v>
      </c>
      <c r="AD36" s="6"/>
      <c r="AE36" s="6">
        <f t="shared" si="12"/>
        <v>0</v>
      </c>
      <c r="AF36" s="6"/>
      <c r="AG36" s="6">
        <f t="shared" si="13"/>
        <v>0</v>
      </c>
      <c r="AH36" s="6"/>
      <c r="AI36" s="6">
        <f t="shared" si="14"/>
        <v>0</v>
      </c>
      <c r="AJ36" s="6"/>
      <c r="AK36" s="6">
        <f t="shared" si="15"/>
        <v>0</v>
      </c>
      <c r="AL36" s="6"/>
      <c r="AM36" s="6">
        <f t="shared" si="16"/>
        <v>0</v>
      </c>
      <c r="AN36" s="6"/>
      <c r="AO36" s="6">
        <f t="shared" si="17"/>
        <v>0</v>
      </c>
      <c r="AP36" s="6"/>
      <c r="AQ36" s="6">
        <f t="shared" si="18"/>
        <v>0</v>
      </c>
      <c r="AR36" s="6"/>
      <c r="AS36" s="6">
        <f t="shared" si="19"/>
        <v>0</v>
      </c>
      <c r="AT36" s="6"/>
      <c r="AU36" s="6">
        <f t="shared" si="20"/>
        <v>0</v>
      </c>
      <c r="AV36" s="6"/>
      <c r="AW36" s="6">
        <f t="shared" si="21"/>
        <v>0</v>
      </c>
      <c r="AX36" s="9"/>
      <c r="AY36" s="9">
        <f t="shared" si="22"/>
        <v>0</v>
      </c>
      <c r="AZ36" s="9"/>
      <c r="BA36" s="9">
        <f t="shared" si="23"/>
        <v>0</v>
      </c>
      <c r="BB36" s="9"/>
      <c r="BC36" s="9">
        <f t="shared" si="24"/>
        <v>0</v>
      </c>
      <c r="BD36" s="9"/>
      <c r="BE36" s="305">
        <f t="shared" si="25"/>
        <v>0</v>
      </c>
      <c r="BF36" s="307">
        <v>9.6</v>
      </c>
      <c r="BG36" s="9">
        <f t="shared" si="26"/>
        <v>54720</v>
      </c>
      <c r="BH36" s="9"/>
      <c r="BI36" s="9">
        <f t="shared" si="27"/>
        <v>0</v>
      </c>
      <c r="BJ36" s="9"/>
      <c r="BK36" s="9">
        <f t="shared" si="28"/>
        <v>0</v>
      </c>
      <c r="BL36" s="6"/>
      <c r="BM36" s="6">
        <f t="shared" si="29"/>
        <v>0</v>
      </c>
      <c r="BN36" s="6"/>
      <c r="BO36" s="138">
        <f t="shared" si="30"/>
        <v>0</v>
      </c>
      <c r="BP36" s="137"/>
      <c r="BQ36" s="6">
        <f t="shared" si="31"/>
        <v>0</v>
      </c>
      <c r="BR36" s="6"/>
      <c r="BS36" s="6">
        <f t="shared" si="32"/>
        <v>0</v>
      </c>
      <c r="BT36" s="6"/>
      <c r="BU36" s="138">
        <f t="shared" si="33"/>
        <v>0</v>
      </c>
      <c r="BV36" s="137"/>
      <c r="BW36" s="138">
        <f t="shared" si="0"/>
        <v>0</v>
      </c>
      <c r="BX36" s="137"/>
      <c r="BY36" s="138">
        <f t="shared" si="34"/>
        <v>0</v>
      </c>
      <c r="BZ36" s="137"/>
      <c r="CA36" s="6">
        <f t="shared" si="35"/>
        <v>0</v>
      </c>
      <c r="CB36" s="6"/>
      <c r="CC36" s="6">
        <f t="shared" si="1"/>
        <v>0</v>
      </c>
      <c r="CD36" s="6"/>
      <c r="CE36" s="6">
        <f t="shared" si="42"/>
        <v>0</v>
      </c>
      <c r="CF36" s="6">
        <v>2.52</v>
      </c>
      <c r="CG36" s="138">
        <f t="shared" si="43"/>
        <v>14364</v>
      </c>
      <c r="CH36" s="450"/>
      <c r="CI36" s="138">
        <f t="shared" si="37"/>
        <v>0</v>
      </c>
      <c r="CJ36" s="240">
        <f t="shared" si="38"/>
        <v>17.12</v>
      </c>
      <c r="CK36" s="138">
        <f t="shared" si="39"/>
        <v>97584</v>
      </c>
    </row>
    <row r="37" spans="1:89" ht="12.75">
      <c r="A37" s="240">
        <v>27</v>
      </c>
      <c r="B37" s="764" t="s">
        <v>90</v>
      </c>
      <c r="C37" s="673"/>
      <c r="D37" s="673"/>
      <c r="E37" s="768"/>
      <c r="F37" s="290" t="s">
        <v>17</v>
      </c>
      <c r="G37" s="326">
        <v>4000</v>
      </c>
      <c r="H37" s="137"/>
      <c r="I37" s="6">
        <f t="shared" si="40"/>
        <v>0</v>
      </c>
      <c r="J37" s="6"/>
      <c r="K37" s="6">
        <f t="shared" si="41"/>
        <v>0</v>
      </c>
      <c r="L37" s="6"/>
      <c r="M37" s="6">
        <f t="shared" si="3"/>
        <v>0</v>
      </c>
      <c r="N37" s="6"/>
      <c r="O37" s="6">
        <f t="shared" si="4"/>
        <v>0</v>
      </c>
      <c r="P37" s="6"/>
      <c r="Q37" s="6">
        <f t="shared" si="5"/>
        <v>0</v>
      </c>
      <c r="R37" s="6"/>
      <c r="S37" s="6">
        <f t="shared" si="6"/>
        <v>0</v>
      </c>
      <c r="T37" s="6"/>
      <c r="U37" s="6">
        <f t="shared" si="7"/>
        <v>0</v>
      </c>
      <c r="V37" s="6"/>
      <c r="W37" s="6">
        <f t="shared" si="8"/>
        <v>0</v>
      </c>
      <c r="X37" s="6"/>
      <c r="Y37" s="6">
        <f t="shared" si="9"/>
        <v>0</v>
      </c>
      <c r="Z37" s="9"/>
      <c r="AA37" s="9">
        <f t="shared" si="10"/>
        <v>0</v>
      </c>
      <c r="AB37" s="6"/>
      <c r="AC37" s="6">
        <f t="shared" si="11"/>
        <v>0</v>
      </c>
      <c r="AD37" s="6"/>
      <c r="AE37" s="6">
        <f t="shared" si="12"/>
        <v>0</v>
      </c>
      <c r="AF37" s="6"/>
      <c r="AG37" s="6">
        <f t="shared" si="13"/>
        <v>0</v>
      </c>
      <c r="AH37" s="6"/>
      <c r="AI37" s="6">
        <f t="shared" si="14"/>
        <v>0</v>
      </c>
      <c r="AJ37" s="6"/>
      <c r="AK37" s="6">
        <f t="shared" si="15"/>
        <v>0</v>
      </c>
      <c r="AL37" s="6"/>
      <c r="AM37" s="6">
        <f t="shared" si="16"/>
        <v>0</v>
      </c>
      <c r="AN37" s="6"/>
      <c r="AO37" s="6">
        <f t="shared" si="17"/>
        <v>0</v>
      </c>
      <c r="AP37" s="6"/>
      <c r="AQ37" s="6">
        <f t="shared" si="18"/>
        <v>0</v>
      </c>
      <c r="AR37" s="6"/>
      <c r="AS37" s="6">
        <f t="shared" si="19"/>
        <v>0</v>
      </c>
      <c r="AT37" s="6"/>
      <c r="AU37" s="6">
        <f t="shared" si="20"/>
        <v>0</v>
      </c>
      <c r="AV37" s="6"/>
      <c r="AW37" s="6">
        <f t="shared" si="21"/>
        <v>0</v>
      </c>
      <c r="AX37" s="9"/>
      <c r="AY37" s="9">
        <f t="shared" si="22"/>
        <v>0</v>
      </c>
      <c r="AZ37" s="9"/>
      <c r="BA37" s="9">
        <f t="shared" si="23"/>
        <v>0</v>
      </c>
      <c r="BB37" s="9"/>
      <c r="BC37" s="9">
        <f t="shared" si="24"/>
        <v>0</v>
      </c>
      <c r="BD37" s="9"/>
      <c r="BE37" s="305">
        <f t="shared" si="25"/>
        <v>0</v>
      </c>
      <c r="BF37" s="307"/>
      <c r="BG37" s="9">
        <f t="shared" si="26"/>
        <v>0</v>
      </c>
      <c r="BH37" s="9"/>
      <c r="BI37" s="9">
        <f t="shared" si="27"/>
        <v>0</v>
      </c>
      <c r="BJ37" s="9"/>
      <c r="BK37" s="9">
        <f t="shared" si="28"/>
        <v>0</v>
      </c>
      <c r="BL37" s="6"/>
      <c r="BM37" s="6">
        <f t="shared" si="29"/>
        <v>0</v>
      </c>
      <c r="BN37" s="6"/>
      <c r="BO37" s="138">
        <f t="shared" si="30"/>
        <v>0</v>
      </c>
      <c r="BP37" s="137"/>
      <c r="BQ37" s="6">
        <f t="shared" si="31"/>
        <v>0</v>
      </c>
      <c r="BR37" s="6"/>
      <c r="BS37" s="6">
        <f t="shared" si="32"/>
        <v>0</v>
      </c>
      <c r="BT37" s="6"/>
      <c r="BU37" s="138">
        <f t="shared" si="33"/>
        <v>0</v>
      </c>
      <c r="BV37" s="137"/>
      <c r="BW37" s="138">
        <f t="shared" si="0"/>
        <v>0</v>
      </c>
      <c r="BX37" s="137"/>
      <c r="BY37" s="138">
        <f t="shared" si="34"/>
        <v>0</v>
      </c>
      <c r="BZ37" s="137"/>
      <c r="CA37" s="6">
        <f t="shared" si="35"/>
        <v>0</v>
      </c>
      <c r="CB37" s="6"/>
      <c r="CC37" s="6">
        <f t="shared" si="1"/>
        <v>0</v>
      </c>
      <c r="CD37" s="6"/>
      <c r="CE37" s="6">
        <f t="shared" si="42"/>
        <v>0</v>
      </c>
      <c r="CF37" s="6"/>
      <c r="CG37" s="138">
        <f t="shared" si="43"/>
        <v>0</v>
      </c>
      <c r="CH37" s="450"/>
      <c r="CI37" s="138">
        <f t="shared" si="37"/>
        <v>0</v>
      </c>
      <c r="CJ37" s="240">
        <f t="shared" si="38"/>
        <v>0</v>
      </c>
      <c r="CK37" s="138">
        <f t="shared" si="39"/>
        <v>0</v>
      </c>
    </row>
    <row r="38" spans="1:89" ht="12.75">
      <c r="A38" s="240">
        <v>28</v>
      </c>
      <c r="B38" s="764" t="s">
        <v>139</v>
      </c>
      <c r="C38" s="673"/>
      <c r="D38" s="673"/>
      <c r="E38" s="768"/>
      <c r="F38" s="290" t="s">
        <v>17</v>
      </c>
      <c r="G38" s="326">
        <v>10000</v>
      </c>
      <c r="H38" s="137"/>
      <c r="I38" s="6">
        <f t="shared" si="40"/>
        <v>0</v>
      </c>
      <c r="J38" s="6"/>
      <c r="K38" s="6">
        <f t="shared" si="41"/>
        <v>0</v>
      </c>
      <c r="L38" s="6"/>
      <c r="M38" s="6">
        <f t="shared" si="3"/>
        <v>0</v>
      </c>
      <c r="N38" s="6"/>
      <c r="O38" s="6">
        <f t="shared" si="4"/>
        <v>0</v>
      </c>
      <c r="P38" s="6"/>
      <c r="Q38" s="6">
        <f t="shared" si="5"/>
        <v>0</v>
      </c>
      <c r="R38" s="6"/>
      <c r="S38" s="6">
        <f t="shared" si="6"/>
        <v>0</v>
      </c>
      <c r="T38" s="6"/>
      <c r="U38" s="6">
        <f t="shared" si="7"/>
        <v>0</v>
      </c>
      <c r="V38" s="6"/>
      <c r="W38" s="6">
        <f t="shared" si="8"/>
        <v>0</v>
      </c>
      <c r="X38" s="6"/>
      <c r="Y38" s="6">
        <f t="shared" si="9"/>
        <v>0</v>
      </c>
      <c r="Z38" s="9"/>
      <c r="AA38" s="9">
        <f t="shared" si="10"/>
        <v>0</v>
      </c>
      <c r="AB38" s="6"/>
      <c r="AC38" s="6">
        <f t="shared" si="11"/>
        <v>0</v>
      </c>
      <c r="AD38" s="6"/>
      <c r="AE38" s="6">
        <f t="shared" si="12"/>
        <v>0</v>
      </c>
      <c r="AF38" s="6"/>
      <c r="AG38" s="6">
        <f t="shared" si="13"/>
        <v>0</v>
      </c>
      <c r="AH38" s="6"/>
      <c r="AI38" s="6">
        <f t="shared" si="14"/>
        <v>0</v>
      </c>
      <c r="AJ38" s="6"/>
      <c r="AK38" s="6">
        <f t="shared" si="15"/>
        <v>0</v>
      </c>
      <c r="AL38" s="6"/>
      <c r="AM38" s="6">
        <f t="shared" si="16"/>
        <v>0</v>
      </c>
      <c r="AN38" s="6"/>
      <c r="AO38" s="6">
        <f t="shared" si="17"/>
        <v>0</v>
      </c>
      <c r="AP38" s="6"/>
      <c r="AQ38" s="6">
        <f t="shared" si="18"/>
        <v>0</v>
      </c>
      <c r="AR38" s="6"/>
      <c r="AS38" s="6">
        <f t="shared" si="19"/>
        <v>0</v>
      </c>
      <c r="AT38" s="6"/>
      <c r="AU38" s="6">
        <f t="shared" si="20"/>
        <v>0</v>
      </c>
      <c r="AV38" s="6"/>
      <c r="AW38" s="6">
        <f t="shared" si="21"/>
        <v>0</v>
      </c>
      <c r="AX38" s="9"/>
      <c r="AY38" s="9">
        <f t="shared" si="22"/>
        <v>0</v>
      </c>
      <c r="AZ38" s="9"/>
      <c r="BA38" s="9">
        <f t="shared" si="23"/>
        <v>0</v>
      </c>
      <c r="BB38" s="9"/>
      <c r="BC38" s="9">
        <f t="shared" si="24"/>
        <v>0</v>
      </c>
      <c r="BD38" s="9"/>
      <c r="BE38" s="305">
        <f t="shared" si="25"/>
        <v>0</v>
      </c>
      <c r="BF38" s="307"/>
      <c r="BG38" s="9">
        <f t="shared" si="26"/>
        <v>0</v>
      </c>
      <c r="BH38" s="9"/>
      <c r="BI38" s="9">
        <f t="shared" si="27"/>
        <v>0</v>
      </c>
      <c r="BJ38" s="9"/>
      <c r="BK38" s="9">
        <f t="shared" si="28"/>
        <v>0</v>
      </c>
      <c r="BL38" s="6"/>
      <c r="BM38" s="6">
        <f t="shared" si="29"/>
        <v>0</v>
      </c>
      <c r="BN38" s="6"/>
      <c r="BO38" s="138">
        <f t="shared" si="30"/>
        <v>0</v>
      </c>
      <c r="BP38" s="137"/>
      <c r="BQ38" s="6">
        <f t="shared" si="31"/>
        <v>0</v>
      </c>
      <c r="BR38" s="6"/>
      <c r="BS38" s="6">
        <f t="shared" si="32"/>
        <v>0</v>
      </c>
      <c r="BT38" s="6"/>
      <c r="BU38" s="138">
        <f t="shared" si="33"/>
        <v>0</v>
      </c>
      <c r="BV38" s="137"/>
      <c r="BW38" s="138">
        <f t="shared" si="0"/>
        <v>0</v>
      </c>
      <c r="BX38" s="137"/>
      <c r="BY38" s="138">
        <f t="shared" si="34"/>
        <v>0</v>
      </c>
      <c r="BZ38" s="137"/>
      <c r="CA38" s="6">
        <f t="shared" si="35"/>
        <v>0</v>
      </c>
      <c r="CB38" s="6"/>
      <c r="CC38" s="6">
        <f t="shared" si="1"/>
        <v>0</v>
      </c>
      <c r="CD38" s="6"/>
      <c r="CE38" s="6">
        <f t="shared" si="42"/>
        <v>0</v>
      </c>
      <c r="CF38" s="6"/>
      <c r="CG38" s="138">
        <f t="shared" si="43"/>
        <v>0</v>
      </c>
      <c r="CH38" s="450"/>
      <c r="CI38" s="138">
        <f t="shared" si="37"/>
        <v>0</v>
      </c>
      <c r="CJ38" s="240">
        <f t="shared" si="38"/>
        <v>0</v>
      </c>
      <c r="CK38" s="138">
        <f t="shared" si="39"/>
        <v>0</v>
      </c>
    </row>
    <row r="39" spans="1:89" ht="12.75">
      <c r="A39" s="240">
        <v>29</v>
      </c>
      <c r="B39" s="770" t="s">
        <v>134</v>
      </c>
      <c r="C39" s="673"/>
      <c r="D39" s="673"/>
      <c r="E39" s="768"/>
      <c r="F39" s="290" t="s">
        <v>68</v>
      </c>
      <c r="G39" s="326">
        <v>700</v>
      </c>
      <c r="H39" s="137"/>
      <c r="I39" s="6">
        <f t="shared" si="40"/>
        <v>0</v>
      </c>
      <c r="J39" s="6"/>
      <c r="K39" s="6">
        <f t="shared" si="41"/>
        <v>0</v>
      </c>
      <c r="L39" s="6"/>
      <c r="M39" s="6">
        <f t="shared" si="3"/>
        <v>0</v>
      </c>
      <c r="N39" s="6"/>
      <c r="O39" s="6">
        <f t="shared" si="4"/>
        <v>0</v>
      </c>
      <c r="P39" s="6"/>
      <c r="Q39" s="6">
        <f t="shared" si="5"/>
        <v>0</v>
      </c>
      <c r="R39" s="6"/>
      <c r="S39" s="6">
        <f t="shared" si="6"/>
        <v>0</v>
      </c>
      <c r="T39" s="6"/>
      <c r="U39" s="6">
        <f t="shared" si="7"/>
        <v>0</v>
      </c>
      <c r="V39" s="6"/>
      <c r="W39" s="6">
        <f t="shared" si="8"/>
        <v>0</v>
      </c>
      <c r="X39" s="6"/>
      <c r="Y39" s="6">
        <f t="shared" si="9"/>
        <v>0</v>
      </c>
      <c r="Z39" s="9"/>
      <c r="AA39" s="9">
        <f t="shared" si="10"/>
        <v>0</v>
      </c>
      <c r="AB39" s="6"/>
      <c r="AC39" s="6">
        <f t="shared" si="11"/>
        <v>0</v>
      </c>
      <c r="AD39" s="6"/>
      <c r="AE39" s="6">
        <f t="shared" si="12"/>
        <v>0</v>
      </c>
      <c r="AF39" s="6"/>
      <c r="AG39" s="6">
        <f t="shared" si="13"/>
        <v>0</v>
      </c>
      <c r="AH39" s="6"/>
      <c r="AI39" s="6">
        <f t="shared" si="14"/>
        <v>0</v>
      </c>
      <c r="AJ39" s="6"/>
      <c r="AK39" s="6">
        <f t="shared" si="15"/>
        <v>0</v>
      </c>
      <c r="AL39" s="6"/>
      <c r="AM39" s="6">
        <f t="shared" si="16"/>
        <v>0</v>
      </c>
      <c r="AN39" s="6"/>
      <c r="AO39" s="6">
        <f t="shared" si="17"/>
        <v>0</v>
      </c>
      <c r="AP39" s="6"/>
      <c r="AQ39" s="6">
        <f t="shared" si="18"/>
        <v>0</v>
      </c>
      <c r="AR39" s="6"/>
      <c r="AS39" s="6">
        <f t="shared" si="19"/>
        <v>0</v>
      </c>
      <c r="AT39" s="6"/>
      <c r="AU39" s="6">
        <f t="shared" si="20"/>
        <v>0</v>
      </c>
      <c r="AV39" s="6"/>
      <c r="AW39" s="6">
        <f t="shared" si="21"/>
        <v>0</v>
      </c>
      <c r="AX39" s="9"/>
      <c r="AY39" s="9">
        <f t="shared" si="22"/>
        <v>0</v>
      </c>
      <c r="AZ39" s="9"/>
      <c r="BA39" s="9">
        <f t="shared" si="23"/>
        <v>0</v>
      </c>
      <c r="BB39" s="9"/>
      <c r="BC39" s="9">
        <f t="shared" si="24"/>
        <v>0</v>
      </c>
      <c r="BD39" s="9"/>
      <c r="BE39" s="305">
        <f t="shared" si="25"/>
        <v>0</v>
      </c>
      <c r="BF39" s="307"/>
      <c r="BG39" s="9">
        <f t="shared" si="26"/>
        <v>0</v>
      </c>
      <c r="BH39" s="9"/>
      <c r="BI39" s="9">
        <f t="shared" si="27"/>
        <v>0</v>
      </c>
      <c r="BJ39" s="9"/>
      <c r="BK39" s="9">
        <f t="shared" si="28"/>
        <v>0</v>
      </c>
      <c r="BL39" s="6"/>
      <c r="BM39" s="6">
        <f t="shared" si="29"/>
        <v>0</v>
      </c>
      <c r="BN39" s="6"/>
      <c r="BO39" s="138">
        <f t="shared" si="30"/>
        <v>0</v>
      </c>
      <c r="BP39" s="137"/>
      <c r="BQ39" s="6">
        <f t="shared" si="31"/>
        <v>0</v>
      </c>
      <c r="BR39" s="6"/>
      <c r="BS39" s="6">
        <f t="shared" si="32"/>
        <v>0</v>
      </c>
      <c r="BT39" s="6"/>
      <c r="BU39" s="138">
        <f t="shared" si="33"/>
        <v>0</v>
      </c>
      <c r="BV39" s="137"/>
      <c r="BW39" s="138">
        <f t="shared" si="0"/>
        <v>0</v>
      </c>
      <c r="BX39" s="137"/>
      <c r="BY39" s="138">
        <f t="shared" si="34"/>
        <v>0</v>
      </c>
      <c r="BZ39" s="137"/>
      <c r="CA39" s="6">
        <f t="shared" si="35"/>
        <v>0</v>
      </c>
      <c r="CB39" s="6"/>
      <c r="CC39" s="6">
        <f t="shared" si="1"/>
        <v>0</v>
      </c>
      <c r="CD39" s="6"/>
      <c r="CE39" s="6">
        <f t="shared" si="42"/>
        <v>0</v>
      </c>
      <c r="CF39" s="6"/>
      <c r="CG39" s="138">
        <f t="shared" si="43"/>
        <v>0</v>
      </c>
      <c r="CH39" s="450"/>
      <c r="CI39" s="138">
        <f t="shared" si="37"/>
        <v>0</v>
      </c>
      <c r="CJ39" s="240">
        <f t="shared" si="38"/>
        <v>0</v>
      </c>
      <c r="CK39" s="138">
        <f t="shared" si="39"/>
        <v>0</v>
      </c>
    </row>
    <row r="40" spans="1:89" ht="12.75">
      <c r="A40" s="240">
        <v>30</v>
      </c>
      <c r="B40" s="770" t="s">
        <v>135</v>
      </c>
      <c r="C40" s="673"/>
      <c r="D40" s="673"/>
      <c r="E40" s="768"/>
      <c r="F40" s="290" t="s">
        <v>68</v>
      </c>
      <c r="G40" s="326">
        <v>210</v>
      </c>
      <c r="H40" s="137"/>
      <c r="I40" s="6">
        <f t="shared" si="40"/>
        <v>0</v>
      </c>
      <c r="J40" s="6"/>
      <c r="K40" s="6">
        <f t="shared" si="41"/>
        <v>0</v>
      </c>
      <c r="L40" s="6"/>
      <c r="M40" s="6">
        <f t="shared" si="3"/>
        <v>0</v>
      </c>
      <c r="N40" s="6"/>
      <c r="O40" s="6">
        <f t="shared" si="4"/>
        <v>0</v>
      </c>
      <c r="P40" s="6"/>
      <c r="Q40" s="6">
        <f t="shared" si="5"/>
        <v>0</v>
      </c>
      <c r="R40" s="6"/>
      <c r="S40" s="6">
        <f t="shared" si="6"/>
        <v>0</v>
      </c>
      <c r="T40" s="6"/>
      <c r="U40" s="6">
        <f t="shared" si="7"/>
        <v>0</v>
      </c>
      <c r="V40" s="6"/>
      <c r="W40" s="6">
        <f t="shared" si="8"/>
        <v>0</v>
      </c>
      <c r="X40" s="6"/>
      <c r="Y40" s="6">
        <f t="shared" si="9"/>
        <v>0</v>
      </c>
      <c r="Z40" s="9"/>
      <c r="AA40" s="9">
        <f t="shared" si="10"/>
        <v>0</v>
      </c>
      <c r="AB40" s="6"/>
      <c r="AC40" s="6">
        <f t="shared" si="11"/>
        <v>0</v>
      </c>
      <c r="AD40" s="6"/>
      <c r="AE40" s="6">
        <f t="shared" si="12"/>
        <v>0</v>
      </c>
      <c r="AF40" s="6"/>
      <c r="AG40" s="6">
        <f t="shared" si="13"/>
        <v>0</v>
      </c>
      <c r="AH40" s="6"/>
      <c r="AI40" s="6">
        <f t="shared" si="14"/>
        <v>0</v>
      </c>
      <c r="AJ40" s="6"/>
      <c r="AK40" s="6">
        <f t="shared" si="15"/>
        <v>0</v>
      </c>
      <c r="AL40" s="6"/>
      <c r="AM40" s="6">
        <f t="shared" si="16"/>
        <v>0</v>
      </c>
      <c r="AN40" s="6"/>
      <c r="AO40" s="6">
        <f t="shared" si="17"/>
        <v>0</v>
      </c>
      <c r="AP40" s="6"/>
      <c r="AQ40" s="6">
        <f t="shared" si="18"/>
        <v>0</v>
      </c>
      <c r="AR40" s="6"/>
      <c r="AS40" s="6">
        <f t="shared" si="19"/>
        <v>0</v>
      </c>
      <c r="AT40" s="6"/>
      <c r="AU40" s="6">
        <f t="shared" si="20"/>
        <v>0</v>
      </c>
      <c r="AV40" s="6"/>
      <c r="AW40" s="6">
        <f t="shared" si="21"/>
        <v>0</v>
      </c>
      <c r="AX40" s="9"/>
      <c r="AY40" s="9">
        <f t="shared" si="22"/>
        <v>0</v>
      </c>
      <c r="AZ40" s="9"/>
      <c r="BA40" s="9">
        <f t="shared" si="23"/>
        <v>0</v>
      </c>
      <c r="BB40" s="9"/>
      <c r="BC40" s="9">
        <f t="shared" si="24"/>
        <v>0</v>
      </c>
      <c r="BD40" s="9"/>
      <c r="BE40" s="305">
        <f t="shared" si="25"/>
        <v>0</v>
      </c>
      <c r="BF40" s="307"/>
      <c r="BG40" s="9">
        <f t="shared" si="26"/>
        <v>0</v>
      </c>
      <c r="BH40" s="9"/>
      <c r="BI40" s="9">
        <f t="shared" si="27"/>
        <v>0</v>
      </c>
      <c r="BJ40" s="9"/>
      <c r="BK40" s="9">
        <f t="shared" si="28"/>
        <v>0</v>
      </c>
      <c r="BL40" s="6"/>
      <c r="BM40" s="6">
        <f t="shared" si="29"/>
        <v>0</v>
      </c>
      <c r="BN40" s="6"/>
      <c r="BO40" s="138">
        <f t="shared" si="30"/>
        <v>0</v>
      </c>
      <c r="BP40" s="137"/>
      <c r="BQ40" s="6">
        <f t="shared" si="31"/>
        <v>0</v>
      </c>
      <c r="BR40" s="6"/>
      <c r="BS40" s="6">
        <f t="shared" si="32"/>
        <v>0</v>
      </c>
      <c r="BT40" s="6"/>
      <c r="BU40" s="138">
        <f t="shared" si="33"/>
        <v>0</v>
      </c>
      <c r="BV40" s="137"/>
      <c r="BW40" s="138">
        <f t="shared" si="0"/>
        <v>0</v>
      </c>
      <c r="BX40" s="137"/>
      <c r="BY40" s="138">
        <f t="shared" si="34"/>
        <v>0</v>
      </c>
      <c r="BZ40" s="137"/>
      <c r="CA40" s="6">
        <f t="shared" si="35"/>
        <v>0</v>
      </c>
      <c r="CB40" s="6">
        <v>12</v>
      </c>
      <c r="CC40" s="6">
        <f t="shared" si="1"/>
        <v>2520</v>
      </c>
      <c r="CD40" s="6"/>
      <c r="CE40" s="6">
        <f t="shared" si="42"/>
        <v>0</v>
      </c>
      <c r="CF40" s="6"/>
      <c r="CG40" s="138">
        <f t="shared" si="43"/>
        <v>0</v>
      </c>
      <c r="CH40" s="450"/>
      <c r="CI40" s="138">
        <f t="shared" si="37"/>
        <v>0</v>
      </c>
      <c r="CJ40" s="240">
        <f t="shared" si="38"/>
        <v>12</v>
      </c>
      <c r="CK40" s="138">
        <f t="shared" si="39"/>
        <v>2520</v>
      </c>
    </row>
    <row r="41" spans="1:89" ht="12.75">
      <c r="A41" s="240">
        <v>31</v>
      </c>
      <c r="B41" s="764" t="s">
        <v>140</v>
      </c>
      <c r="C41" s="673"/>
      <c r="D41" s="673"/>
      <c r="E41" s="768"/>
      <c r="F41" s="290" t="s">
        <v>17</v>
      </c>
      <c r="G41" s="326">
        <v>12000</v>
      </c>
      <c r="H41" s="137"/>
      <c r="I41" s="6">
        <f t="shared" si="40"/>
        <v>0</v>
      </c>
      <c r="J41" s="6"/>
      <c r="K41" s="6">
        <f t="shared" si="41"/>
        <v>0</v>
      </c>
      <c r="L41" s="6"/>
      <c r="M41" s="6">
        <f t="shared" si="3"/>
        <v>0</v>
      </c>
      <c r="N41" s="6"/>
      <c r="O41" s="6">
        <f t="shared" si="4"/>
        <v>0</v>
      </c>
      <c r="P41" s="6"/>
      <c r="Q41" s="6">
        <f t="shared" si="5"/>
        <v>0</v>
      </c>
      <c r="R41" s="6"/>
      <c r="S41" s="6">
        <f t="shared" si="6"/>
        <v>0</v>
      </c>
      <c r="T41" s="6"/>
      <c r="U41" s="6">
        <f t="shared" si="7"/>
        <v>0</v>
      </c>
      <c r="V41" s="6"/>
      <c r="W41" s="6">
        <f t="shared" si="8"/>
        <v>0</v>
      </c>
      <c r="X41" s="6"/>
      <c r="Y41" s="6">
        <f t="shared" si="9"/>
        <v>0</v>
      </c>
      <c r="Z41" s="9"/>
      <c r="AA41" s="9">
        <f t="shared" si="10"/>
        <v>0</v>
      </c>
      <c r="AB41" s="6"/>
      <c r="AC41" s="6">
        <f t="shared" si="11"/>
        <v>0</v>
      </c>
      <c r="AD41" s="6"/>
      <c r="AE41" s="6">
        <f t="shared" si="12"/>
        <v>0</v>
      </c>
      <c r="AF41" s="6"/>
      <c r="AG41" s="6">
        <f t="shared" si="13"/>
        <v>0</v>
      </c>
      <c r="AH41" s="6"/>
      <c r="AI41" s="6">
        <f t="shared" si="14"/>
        <v>0</v>
      </c>
      <c r="AJ41" s="6"/>
      <c r="AK41" s="6">
        <f t="shared" si="15"/>
        <v>0</v>
      </c>
      <c r="AL41" s="6"/>
      <c r="AM41" s="6">
        <f t="shared" si="16"/>
        <v>0</v>
      </c>
      <c r="AN41" s="6"/>
      <c r="AO41" s="6">
        <f t="shared" si="17"/>
        <v>0</v>
      </c>
      <c r="AP41" s="6"/>
      <c r="AQ41" s="6">
        <f t="shared" si="18"/>
        <v>0</v>
      </c>
      <c r="AR41" s="6"/>
      <c r="AS41" s="6">
        <f t="shared" si="19"/>
        <v>0</v>
      </c>
      <c r="AT41" s="6"/>
      <c r="AU41" s="6">
        <f t="shared" si="20"/>
        <v>0</v>
      </c>
      <c r="AV41" s="6"/>
      <c r="AW41" s="6">
        <f t="shared" si="21"/>
        <v>0</v>
      </c>
      <c r="AX41" s="9"/>
      <c r="AY41" s="9">
        <f t="shared" si="22"/>
        <v>0</v>
      </c>
      <c r="AZ41" s="9"/>
      <c r="BA41" s="9">
        <f t="shared" si="23"/>
        <v>0</v>
      </c>
      <c r="BB41" s="9"/>
      <c r="BC41" s="9">
        <f t="shared" si="24"/>
        <v>0</v>
      </c>
      <c r="BD41" s="9"/>
      <c r="BE41" s="305">
        <f t="shared" si="25"/>
        <v>0</v>
      </c>
      <c r="BF41" s="307"/>
      <c r="BG41" s="9">
        <f t="shared" si="26"/>
        <v>0</v>
      </c>
      <c r="BH41" s="9"/>
      <c r="BI41" s="9">
        <f t="shared" si="27"/>
        <v>0</v>
      </c>
      <c r="BJ41" s="9"/>
      <c r="BK41" s="9">
        <f t="shared" si="28"/>
        <v>0</v>
      </c>
      <c r="BL41" s="6"/>
      <c r="BM41" s="6">
        <f t="shared" si="29"/>
        <v>0</v>
      </c>
      <c r="BN41" s="6"/>
      <c r="BO41" s="138">
        <f t="shared" si="30"/>
        <v>0</v>
      </c>
      <c r="BP41" s="137"/>
      <c r="BQ41" s="6">
        <f t="shared" si="31"/>
        <v>0</v>
      </c>
      <c r="BR41" s="6"/>
      <c r="BS41" s="6">
        <f t="shared" si="32"/>
        <v>0</v>
      </c>
      <c r="BT41" s="6"/>
      <c r="BU41" s="138">
        <f t="shared" si="33"/>
        <v>0</v>
      </c>
      <c r="BV41" s="137"/>
      <c r="BW41" s="138">
        <f t="shared" si="0"/>
        <v>0</v>
      </c>
      <c r="BX41" s="137"/>
      <c r="BY41" s="138">
        <f t="shared" si="34"/>
        <v>0</v>
      </c>
      <c r="BZ41" s="137"/>
      <c r="CA41" s="6">
        <f t="shared" si="35"/>
        <v>0</v>
      </c>
      <c r="CB41" s="6"/>
      <c r="CC41" s="6">
        <f t="shared" si="1"/>
        <v>0</v>
      </c>
      <c r="CD41" s="6"/>
      <c r="CE41" s="6">
        <f t="shared" si="42"/>
        <v>0</v>
      </c>
      <c r="CF41" s="6"/>
      <c r="CG41" s="138">
        <f t="shared" si="43"/>
        <v>0</v>
      </c>
      <c r="CH41" s="450"/>
      <c r="CI41" s="138">
        <f t="shared" si="37"/>
        <v>0</v>
      </c>
      <c r="CJ41" s="240">
        <f t="shared" si="38"/>
        <v>0</v>
      </c>
      <c r="CK41" s="138">
        <f t="shared" si="39"/>
        <v>0</v>
      </c>
    </row>
    <row r="42" spans="1:89" ht="12.75">
      <c r="A42" s="240">
        <v>32</v>
      </c>
      <c r="B42" s="770" t="s">
        <v>91</v>
      </c>
      <c r="C42" s="673"/>
      <c r="D42" s="673"/>
      <c r="E42" s="768"/>
      <c r="F42" s="290" t="s">
        <v>17</v>
      </c>
      <c r="G42" s="326">
        <v>2100</v>
      </c>
      <c r="H42" s="137"/>
      <c r="I42" s="6">
        <f t="shared" si="40"/>
        <v>0</v>
      </c>
      <c r="J42" s="6"/>
      <c r="K42" s="6">
        <f t="shared" si="41"/>
        <v>0</v>
      </c>
      <c r="L42" s="6"/>
      <c r="M42" s="6">
        <f t="shared" si="3"/>
        <v>0</v>
      </c>
      <c r="N42" s="6"/>
      <c r="O42" s="6">
        <f t="shared" si="4"/>
        <v>0</v>
      </c>
      <c r="P42" s="6"/>
      <c r="Q42" s="6">
        <f t="shared" si="5"/>
        <v>0</v>
      </c>
      <c r="R42" s="6"/>
      <c r="S42" s="6">
        <f t="shared" si="6"/>
        <v>0</v>
      </c>
      <c r="T42" s="6"/>
      <c r="U42" s="6">
        <f t="shared" si="7"/>
        <v>0</v>
      </c>
      <c r="V42" s="6"/>
      <c r="W42" s="6">
        <f t="shared" si="8"/>
        <v>0</v>
      </c>
      <c r="X42" s="6"/>
      <c r="Y42" s="6">
        <f t="shared" si="9"/>
        <v>0</v>
      </c>
      <c r="Z42" s="9"/>
      <c r="AA42" s="9">
        <f t="shared" si="10"/>
        <v>0</v>
      </c>
      <c r="AB42" s="6"/>
      <c r="AC42" s="6">
        <f t="shared" si="11"/>
        <v>0</v>
      </c>
      <c r="AD42" s="6"/>
      <c r="AE42" s="6">
        <f t="shared" si="12"/>
        <v>0</v>
      </c>
      <c r="AF42" s="6"/>
      <c r="AG42" s="6">
        <f t="shared" si="13"/>
        <v>0</v>
      </c>
      <c r="AH42" s="6"/>
      <c r="AI42" s="6">
        <f t="shared" si="14"/>
        <v>0</v>
      </c>
      <c r="AJ42" s="6"/>
      <c r="AK42" s="6">
        <f t="shared" si="15"/>
        <v>0</v>
      </c>
      <c r="AL42" s="6"/>
      <c r="AM42" s="6">
        <f t="shared" si="16"/>
        <v>0</v>
      </c>
      <c r="AN42" s="6"/>
      <c r="AO42" s="6">
        <f t="shared" si="17"/>
        <v>0</v>
      </c>
      <c r="AP42" s="6"/>
      <c r="AQ42" s="6">
        <f t="shared" si="18"/>
        <v>0</v>
      </c>
      <c r="AR42" s="6"/>
      <c r="AS42" s="6">
        <f t="shared" si="19"/>
        <v>0</v>
      </c>
      <c r="AT42" s="6"/>
      <c r="AU42" s="6">
        <f t="shared" si="20"/>
        <v>0</v>
      </c>
      <c r="AV42" s="6"/>
      <c r="AW42" s="6">
        <f t="shared" si="21"/>
        <v>0</v>
      </c>
      <c r="AX42" s="9"/>
      <c r="AY42" s="9">
        <f t="shared" si="22"/>
        <v>0</v>
      </c>
      <c r="AZ42" s="9"/>
      <c r="BA42" s="9">
        <f t="shared" si="23"/>
        <v>0</v>
      </c>
      <c r="BB42" s="9"/>
      <c r="BC42" s="9">
        <f t="shared" si="24"/>
        <v>0</v>
      </c>
      <c r="BD42" s="9"/>
      <c r="BE42" s="305">
        <f>BD42*G42</f>
        <v>0</v>
      </c>
      <c r="BF42" s="307"/>
      <c r="BG42" s="9">
        <f t="shared" si="26"/>
        <v>0</v>
      </c>
      <c r="BH42" s="9"/>
      <c r="BI42" s="9">
        <f t="shared" si="27"/>
        <v>0</v>
      </c>
      <c r="BJ42" s="9"/>
      <c r="BK42" s="9">
        <f t="shared" si="28"/>
        <v>0</v>
      </c>
      <c r="BL42" s="6"/>
      <c r="BM42" s="6">
        <f t="shared" si="29"/>
        <v>0</v>
      </c>
      <c r="BN42" s="6"/>
      <c r="BO42" s="138">
        <f t="shared" si="30"/>
        <v>0</v>
      </c>
      <c r="BP42" s="137"/>
      <c r="BQ42" s="6">
        <f t="shared" si="31"/>
        <v>0</v>
      </c>
      <c r="BR42" s="6"/>
      <c r="BS42" s="6">
        <f t="shared" si="32"/>
        <v>0</v>
      </c>
      <c r="BT42" s="6"/>
      <c r="BU42" s="138">
        <f t="shared" si="33"/>
        <v>0</v>
      </c>
      <c r="BV42" s="137"/>
      <c r="BW42" s="138">
        <f t="shared" si="0"/>
        <v>0</v>
      </c>
      <c r="BX42" s="137"/>
      <c r="BY42" s="138">
        <f t="shared" si="34"/>
        <v>0</v>
      </c>
      <c r="BZ42" s="137"/>
      <c r="CA42" s="6">
        <f t="shared" si="35"/>
        <v>0</v>
      </c>
      <c r="CB42" s="6"/>
      <c r="CC42" s="6">
        <f t="shared" si="1"/>
        <v>0</v>
      </c>
      <c r="CD42" s="6"/>
      <c r="CE42" s="6">
        <f t="shared" si="42"/>
        <v>0</v>
      </c>
      <c r="CF42" s="6"/>
      <c r="CG42" s="138">
        <f t="shared" si="43"/>
        <v>0</v>
      </c>
      <c r="CH42" s="450"/>
      <c r="CI42" s="138">
        <f t="shared" si="37"/>
        <v>0</v>
      </c>
      <c r="CJ42" s="240">
        <f t="shared" si="38"/>
        <v>0</v>
      </c>
      <c r="CK42" s="138">
        <f t="shared" si="39"/>
        <v>0</v>
      </c>
    </row>
    <row r="43" spans="1:89" ht="12.75">
      <c r="A43" s="240">
        <v>33</v>
      </c>
      <c r="B43" s="770" t="s">
        <v>92</v>
      </c>
      <c r="C43" s="673"/>
      <c r="D43" s="673"/>
      <c r="E43" s="768"/>
      <c r="F43" s="290" t="s">
        <v>68</v>
      </c>
      <c r="G43" s="326">
        <v>748</v>
      </c>
      <c r="H43" s="137"/>
      <c r="I43" s="6">
        <f t="shared" si="40"/>
        <v>0</v>
      </c>
      <c r="J43" s="6"/>
      <c r="K43" s="6">
        <f t="shared" si="41"/>
        <v>0</v>
      </c>
      <c r="L43" s="6"/>
      <c r="M43" s="6">
        <f t="shared" si="3"/>
        <v>0</v>
      </c>
      <c r="N43" s="6"/>
      <c r="O43" s="6">
        <f t="shared" si="4"/>
        <v>0</v>
      </c>
      <c r="P43" s="6"/>
      <c r="Q43" s="6">
        <f t="shared" si="5"/>
        <v>0</v>
      </c>
      <c r="R43" s="6"/>
      <c r="S43" s="6">
        <f t="shared" si="6"/>
        <v>0</v>
      </c>
      <c r="T43" s="6"/>
      <c r="U43" s="6">
        <f t="shared" si="7"/>
        <v>0</v>
      </c>
      <c r="V43" s="6"/>
      <c r="W43" s="6">
        <f t="shared" si="8"/>
        <v>0</v>
      </c>
      <c r="X43" s="6"/>
      <c r="Y43" s="6">
        <f t="shared" si="9"/>
        <v>0</v>
      </c>
      <c r="Z43" s="9"/>
      <c r="AA43" s="9">
        <f t="shared" si="10"/>
        <v>0</v>
      </c>
      <c r="AB43" s="6"/>
      <c r="AC43" s="6">
        <f t="shared" si="11"/>
        <v>0</v>
      </c>
      <c r="AD43" s="6"/>
      <c r="AE43" s="6">
        <f t="shared" si="12"/>
        <v>0</v>
      </c>
      <c r="AF43" s="6"/>
      <c r="AG43" s="6">
        <f t="shared" si="13"/>
        <v>0</v>
      </c>
      <c r="AH43" s="6"/>
      <c r="AI43" s="6">
        <f t="shared" si="14"/>
        <v>0</v>
      </c>
      <c r="AJ43" s="6"/>
      <c r="AK43" s="6">
        <f t="shared" si="15"/>
        <v>0</v>
      </c>
      <c r="AL43" s="6"/>
      <c r="AM43" s="6">
        <f t="shared" si="16"/>
        <v>0</v>
      </c>
      <c r="AN43" s="6"/>
      <c r="AO43" s="6">
        <f t="shared" si="17"/>
        <v>0</v>
      </c>
      <c r="AP43" s="6"/>
      <c r="AQ43" s="6">
        <f t="shared" si="18"/>
        <v>0</v>
      </c>
      <c r="AR43" s="6"/>
      <c r="AS43" s="6">
        <f t="shared" si="19"/>
        <v>0</v>
      </c>
      <c r="AT43" s="6"/>
      <c r="AU43" s="6">
        <f t="shared" si="20"/>
        <v>0</v>
      </c>
      <c r="AV43" s="6"/>
      <c r="AW43" s="6">
        <f t="shared" si="21"/>
        <v>0</v>
      </c>
      <c r="AX43" s="9"/>
      <c r="AY43" s="9">
        <f t="shared" si="22"/>
        <v>0</v>
      </c>
      <c r="AZ43" s="9"/>
      <c r="BA43" s="9">
        <f t="shared" si="23"/>
        <v>0</v>
      </c>
      <c r="BB43" s="9"/>
      <c r="BC43" s="9">
        <f t="shared" si="24"/>
        <v>0</v>
      </c>
      <c r="BD43" s="9"/>
      <c r="BE43" s="305">
        <f t="shared" si="25"/>
        <v>0</v>
      </c>
      <c r="BF43" s="307"/>
      <c r="BG43" s="9">
        <f t="shared" si="26"/>
        <v>0</v>
      </c>
      <c r="BH43" s="9"/>
      <c r="BI43" s="9">
        <f t="shared" si="27"/>
        <v>0</v>
      </c>
      <c r="BJ43" s="9"/>
      <c r="BK43" s="9">
        <f t="shared" si="28"/>
        <v>0</v>
      </c>
      <c r="BL43" s="6"/>
      <c r="BM43" s="6">
        <f t="shared" si="29"/>
        <v>0</v>
      </c>
      <c r="BN43" s="6"/>
      <c r="BO43" s="138">
        <f t="shared" si="30"/>
        <v>0</v>
      </c>
      <c r="BP43" s="137"/>
      <c r="BQ43" s="6">
        <f t="shared" si="31"/>
        <v>0</v>
      </c>
      <c r="BR43" s="6"/>
      <c r="BS43" s="6">
        <f t="shared" si="32"/>
        <v>0</v>
      </c>
      <c r="BT43" s="6"/>
      <c r="BU43" s="138">
        <f t="shared" si="33"/>
        <v>0</v>
      </c>
      <c r="BV43" s="137"/>
      <c r="BW43" s="138">
        <f t="shared" si="0"/>
        <v>0</v>
      </c>
      <c r="BX43" s="137"/>
      <c r="BY43" s="138">
        <f t="shared" si="34"/>
        <v>0</v>
      </c>
      <c r="BZ43" s="137"/>
      <c r="CA43" s="6">
        <f t="shared" si="35"/>
        <v>0</v>
      </c>
      <c r="CB43" s="6"/>
      <c r="CC43" s="6">
        <f t="shared" si="1"/>
        <v>0</v>
      </c>
      <c r="CD43" s="6"/>
      <c r="CE43" s="6">
        <f t="shared" si="42"/>
        <v>0</v>
      </c>
      <c r="CF43" s="6"/>
      <c r="CG43" s="138">
        <f t="shared" si="43"/>
        <v>0</v>
      </c>
      <c r="CH43" s="450"/>
      <c r="CI43" s="138">
        <f t="shared" si="37"/>
        <v>0</v>
      </c>
      <c r="CJ43" s="240">
        <f t="shared" si="38"/>
        <v>0</v>
      </c>
      <c r="CK43" s="138">
        <f t="shared" si="39"/>
        <v>0</v>
      </c>
    </row>
    <row r="44" spans="1:89" ht="15">
      <c r="A44" s="240"/>
      <c r="B44" s="758" t="s">
        <v>93</v>
      </c>
      <c r="C44" s="680"/>
      <c r="D44" s="680"/>
      <c r="E44" s="759"/>
      <c r="F44" s="290"/>
      <c r="G44" s="326"/>
      <c r="H44" s="137"/>
      <c r="I44" s="6">
        <f t="shared" si="40"/>
        <v>0</v>
      </c>
      <c r="J44" s="6"/>
      <c r="K44" s="6">
        <f t="shared" si="41"/>
        <v>0</v>
      </c>
      <c r="L44" s="6"/>
      <c r="M44" s="6">
        <f t="shared" si="3"/>
        <v>0</v>
      </c>
      <c r="N44" s="6"/>
      <c r="O44" s="6">
        <f t="shared" si="4"/>
        <v>0</v>
      </c>
      <c r="P44" s="6"/>
      <c r="Q44" s="6">
        <f t="shared" si="5"/>
        <v>0</v>
      </c>
      <c r="R44" s="6"/>
      <c r="S44" s="6">
        <f t="shared" si="6"/>
        <v>0</v>
      </c>
      <c r="T44" s="6"/>
      <c r="U44" s="6">
        <f t="shared" si="7"/>
        <v>0</v>
      </c>
      <c r="V44" s="6"/>
      <c r="W44" s="6">
        <f t="shared" si="8"/>
        <v>0</v>
      </c>
      <c r="X44" s="6"/>
      <c r="Y44" s="6">
        <f t="shared" si="9"/>
        <v>0</v>
      </c>
      <c r="Z44" s="9"/>
      <c r="AA44" s="9">
        <f t="shared" si="10"/>
        <v>0</v>
      </c>
      <c r="AB44" s="6"/>
      <c r="AC44" s="6">
        <f t="shared" si="11"/>
        <v>0</v>
      </c>
      <c r="AD44" s="6"/>
      <c r="AE44" s="6">
        <f t="shared" si="12"/>
        <v>0</v>
      </c>
      <c r="AF44" s="6"/>
      <c r="AG44" s="6">
        <f t="shared" si="13"/>
        <v>0</v>
      </c>
      <c r="AH44" s="6"/>
      <c r="AI44" s="6">
        <f t="shared" si="14"/>
        <v>0</v>
      </c>
      <c r="AJ44" s="6"/>
      <c r="AK44" s="6">
        <f t="shared" si="15"/>
        <v>0</v>
      </c>
      <c r="AL44" s="6"/>
      <c r="AM44" s="6">
        <f t="shared" si="16"/>
        <v>0</v>
      </c>
      <c r="AN44" s="6"/>
      <c r="AO44" s="6">
        <f t="shared" si="17"/>
        <v>0</v>
      </c>
      <c r="AP44" s="6"/>
      <c r="AQ44" s="6">
        <f t="shared" si="18"/>
        <v>0</v>
      </c>
      <c r="AR44" s="6"/>
      <c r="AS44" s="6">
        <f t="shared" si="19"/>
        <v>0</v>
      </c>
      <c r="AT44" s="6"/>
      <c r="AU44" s="6">
        <f t="shared" si="20"/>
        <v>0</v>
      </c>
      <c r="AV44" s="6"/>
      <c r="AW44" s="6">
        <f t="shared" si="21"/>
        <v>0</v>
      </c>
      <c r="AX44" s="9"/>
      <c r="AY44" s="9">
        <f t="shared" si="22"/>
        <v>0</v>
      </c>
      <c r="AZ44" s="9"/>
      <c r="BA44" s="9">
        <f t="shared" si="23"/>
        <v>0</v>
      </c>
      <c r="BB44" s="9"/>
      <c r="BC44" s="9">
        <f t="shared" si="24"/>
        <v>0</v>
      </c>
      <c r="BD44" s="9"/>
      <c r="BE44" s="305">
        <f t="shared" si="25"/>
        <v>0</v>
      </c>
      <c r="BF44" s="307"/>
      <c r="BG44" s="9">
        <f t="shared" si="26"/>
        <v>0</v>
      </c>
      <c r="BH44" s="9"/>
      <c r="BI44" s="9">
        <f t="shared" si="27"/>
        <v>0</v>
      </c>
      <c r="BJ44" s="9"/>
      <c r="BK44" s="9">
        <f t="shared" si="28"/>
        <v>0</v>
      </c>
      <c r="BL44" s="6"/>
      <c r="BM44" s="6">
        <f t="shared" si="29"/>
        <v>0</v>
      </c>
      <c r="BN44" s="6"/>
      <c r="BO44" s="138">
        <f t="shared" si="30"/>
        <v>0</v>
      </c>
      <c r="BP44" s="137"/>
      <c r="BQ44" s="6">
        <f t="shared" si="31"/>
        <v>0</v>
      </c>
      <c r="BR44" s="6"/>
      <c r="BS44" s="6">
        <f t="shared" si="32"/>
        <v>0</v>
      </c>
      <c r="BT44" s="6"/>
      <c r="BU44" s="138">
        <f t="shared" si="33"/>
        <v>0</v>
      </c>
      <c r="BV44" s="137"/>
      <c r="BW44" s="138">
        <f t="shared" si="0"/>
        <v>0</v>
      </c>
      <c r="BX44" s="137"/>
      <c r="BY44" s="138">
        <f t="shared" si="34"/>
        <v>0</v>
      </c>
      <c r="BZ44" s="137"/>
      <c r="CA44" s="6">
        <f t="shared" si="35"/>
        <v>0</v>
      </c>
      <c r="CB44" s="6"/>
      <c r="CC44" s="6">
        <f t="shared" si="1"/>
        <v>0</v>
      </c>
      <c r="CD44" s="6"/>
      <c r="CE44" s="6">
        <f t="shared" si="42"/>
        <v>0</v>
      </c>
      <c r="CF44" s="6"/>
      <c r="CG44" s="138">
        <f t="shared" si="43"/>
        <v>0</v>
      </c>
      <c r="CH44" s="450"/>
      <c r="CI44" s="138">
        <f t="shared" si="37"/>
        <v>0</v>
      </c>
      <c r="CJ44" s="240">
        <f t="shared" si="38"/>
        <v>0</v>
      </c>
      <c r="CK44" s="138">
        <f t="shared" si="39"/>
        <v>0</v>
      </c>
    </row>
    <row r="45" spans="1:89" ht="12.75">
      <c r="A45" s="240">
        <v>34</v>
      </c>
      <c r="B45" s="770" t="s">
        <v>94</v>
      </c>
      <c r="C45" s="673"/>
      <c r="D45" s="673"/>
      <c r="E45" s="768"/>
      <c r="F45" s="290" t="s">
        <v>68</v>
      </c>
      <c r="G45" s="326">
        <v>715</v>
      </c>
      <c r="H45" s="444">
        <f>70*0</f>
        <v>0</v>
      </c>
      <c r="I45" s="6">
        <f t="shared" si="40"/>
        <v>0</v>
      </c>
      <c r="J45" s="6"/>
      <c r="K45" s="6">
        <f t="shared" si="41"/>
        <v>0</v>
      </c>
      <c r="L45" s="6">
        <v>100</v>
      </c>
      <c r="M45" s="6">
        <f t="shared" si="3"/>
        <v>71500</v>
      </c>
      <c r="N45" s="6">
        <v>230</v>
      </c>
      <c r="O45" s="6">
        <f t="shared" si="4"/>
        <v>164450</v>
      </c>
      <c r="P45" s="21">
        <f>150+400</f>
        <v>550</v>
      </c>
      <c r="Q45" s="6">
        <f t="shared" si="5"/>
        <v>393250</v>
      </c>
      <c r="R45" s="6">
        <v>160</v>
      </c>
      <c r="S45" s="6">
        <f t="shared" si="6"/>
        <v>114400</v>
      </c>
      <c r="T45" s="6"/>
      <c r="U45" s="6">
        <f t="shared" si="7"/>
        <v>0</v>
      </c>
      <c r="V45" s="6"/>
      <c r="W45" s="6">
        <f t="shared" si="8"/>
        <v>0</v>
      </c>
      <c r="X45" s="6"/>
      <c r="Y45" s="6">
        <f t="shared" si="9"/>
        <v>0</v>
      </c>
      <c r="Z45" s="9">
        <v>100</v>
      </c>
      <c r="AA45" s="9">
        <f t="shared" si="10"/>
        <v>71500</v>
      </c>
      <c r="AB45" s="6">
        <v>160</v>
      </c>
      <c r="AC45" s="6">
        <f t="shared" si="11"/>
        <v>114400</v>
      </c>
      <c r="AD45" s="6"/>
      <c r="AE45" s="6">
        <f t="shared" si="12"/>
        <v>0</v>
      </c>
      <c r="AF45" s="6"/>
      <c r="AG45" s="6">
        <f t="shared" si="13"/>
        <v>0</v>
      </c>
      <c r="AH45" s="6">
        <v>70</v>
      </c>
      <c r="AI45" s="6">
        <f t="shared" si="14"/>
        <v>50050</v>
      </c>
      <c r="AJ45" s="6"/>
      <c r="AK45" s="6">
        <f t="shared" si="15"/>
        <v>0</v>
      </c>
      <c r="AL45" s="6"/>
      <c r="AM45" s="6">
        <f t="shared" si="16"/>
        <v>0</v>
      </c>
      <c r="AN45" s="6"/>
      <c r="AO45" s="6">
        <f t="shared" si="17"/>
        <v>0</v>
      </c>
      <c r="AP45" s="6"/>
      <c r="AQ45" s="6">
        <f t="shared" si="18"/>
        <v>0</v>
      </c>
      <c r="AR45" s="6">
        <v>250</v>
      </c>
      <c r="AS45" s="6">
        <f t="shared" si="19"/>
        <v>178750</v>
      </c>
      <c r="AT45" s="6"/>
      <c r="AU45" s="6">
        <f t="shared" si="20"/>
        <v>0</v>
      </c>
      <c r="AV45" s="6"/>
      <c r="AW45" s="6">
        <f t="shared" si="21"/>
        <v>0</v>
      </c>
      <c r="AX45" s="9">
        <v>100</v>
      </c>
      <c r="AY45" s="9">
        <f t="shared" si="22"/>
        <v>71500</v>
      </c>
      <c r="AZ45" s="9"/>
      <c r="BA45" s="9">
        <f t="shared" si="23"/>
        <v>0</v>
      </c>
      <c r="BB45" s="9"/>
      <c r="BC45" s="9">
        <f t="shared" si="24"/>
        <v>0</v>
      </c>
      <c r="BD45" s="9">
        <v>150</v>
      </c>
      <c r="BE45" s="305">
        <f t="shared" si="25"/>
        <v>107250</v>
      </c>
      <c r="BF45" s="307"/>
      <c r="BG45" s="9">
        <f t="shared" si="26"/>
        <v>0</v>
      </c>
      <c r="BH45" s="9"/>
      <c r="BI45" s="9">
        <f t="shared" si="27"/>
        <v>0</v>
      </c>
      <c r="BJ45" s="9"/>
      <c r="BK45" s="9">
        <f t="shared" si="28"/>
        <v>0</v>
      </c>
      <c r="BL45" s="6"/>
      <c r="BM45" s="6">
        <f t="shared" si="29"/>
        <v>0</v>
      </c>
      <c r="BN45" s="6"/>
      <c r="BO45" s="138">
        <f t="shared" si="30"/>
        <v>0</v>
      </c>
      <c r="BP45" s="137"/>
      <c r="BQ45" s="6">
        <f t="shared" si="31"/>
        <v>0</v>
      </c>
      <c r="BR45" s="6"/>
      <c r="BS45" s="6">
        <f t="shared" si="32"/>
        <v>0</v>
      </c>
      <c r="BT45" s="6"/>
      <c r="BU45" s="138">
        <f t="shared" si="33"/>
        <v>0</v>
      </c>
      <c r="BV45" s="137">
        <v>40</v>
      </c>
      <c r="BW45" s="138">
        <f>BV45*G45</f>
        <v>28600</v>
      </c>
      <c r="BX45" s="137"/>
      <c r="BY45" s="138">
        <f t="shared" si="34"/>
        <v>0</v>
      </c>
      <c r="BZ45" s="137"/>
      <c r="CA45" s="6">
        <f t="shared" si="35"/>
        <v>0</v>
      </c>
      <c r="CB45" s="6"/>
      <c r="CC45" s="6">
        <f t="shared" si="1"/>
        <v>0</v>
      </c>
      <c r="CD45" s="6"/>
      <c r="CE45" s="6">
        <f t="shared" si="42"/>
        <v>0</v>
      </c>
      <c r="CF45" s="6"/>
      <c r="CG45" s="138">
        <f t="shared" si="43"/>
        <v>0</v>
      </c>
      <c r="CH45" s="450"/>
      <c r="CI45" s="138">
        <f t="shared" si="37"/>
        <v>0</v>
      </c>
      <c r="CJ45" s="240">
        <f t="shared" si="38"/>
        <v>1910</v>
      </c>
      <c r="CK45" s="138">
        <f t="shared" si="39"/>
        <v>1365650</v>
      </c>
    </row>
    <row r="46" spans="1:89" ht="12.75">
      <c r="A46" s="240">
        <v>35</v>
      </c>
      <c r="B46" s="770" t="s">
        <v>169</v>
      </c>
      <c r="C46" s="673"/>
      <c r="D46" s="673"/>
      <c r="E46" s="768"/>
      <c r="F46" s="290" t="s">
        <v>68</v>
      </c>
      <c r="G46" s="326">
        <v>610</v>
      </c>
      <c r="H46" s="137"/>
      <c r="I46" s="6">
        <f t="shared" si="40"/>
        <v>0</v>
      </c>
      <c r="J46" s="6"/>
      <c r="K46" s="6"/>
      <c r="L46" s="6"/>
      <c r="M46" s="6">
        <f t="shared" si="3"/>
        <v>0</v>
      </c>
      <c r="N46" s="6"/>
      <c r="O46" s="6">
        <f t="shared" si="4"/>
        <v>0</v>
      </c>
      <c r="P46" s="6"/>
      <c r="Q46" s="6">
        <f t="shared" si="5"/>
        <v>0</v>
      </c>
      <c r="R46" s="6"/>
      <c r="S46" s="6">
        <f t="shared" si="6"/>
        <v>0</v>
      </c>
      <c r="T46" s="6"/>
      <c r="U46" s="6"/>
      <c r="V46" s="6"/>
      <c r="W46" s="6"/>
      <c r="X46" s="6"/>
      <c r="Y46" s="6"/>
      <c r="Z46" s="9"/>
      <c r="AA46" s="9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9"/>
      <c r="AY46" s="9"/>
      <c r="AZ46" s="9"/>
      <c r="BA46" s="9"/>
      <c r="BB46" s="9"/>
      <c r="BC46" s="9"/>
      <c r="BD46" s="9"/>
      <c r="BE46" s="305"/>
      <c r="BF46" s="307"/>
      <c r="BG46" s="9"/>
      <c r="BH46" s="9"/>
      <c r="BI46" s="9"/>
      <c r="BJ46" s="9"/>
      <c r="BK46" s="9"/>
      <c r="BL46" s="6"/>
      <c r="BM46" s="6"/>
      <c r="BN46" s="6"/>
      <c r="BO46" s="138"/>
      <c r="BP46" s="137"/>
      <c r="BQ46" s="6"/>
      <c r="BR46" s="6"/>
      <c r="BS46" s="6">
        <f t="shared" si="32"/>
        <v>0</v>
      </c>
      <c r="BT46" s="6"/>
      <c r="BU46" s="138">
        <f t="shared" si="33"/>
        <v>0</v>
      </c>
      <c r="BV46" s="137"/>
      <c r="BW46" s="138">
        <f t="shared" si="0"/>
        <v>0</v>
      </c>
      <c r="BX46" s="137"/>
      <c r="BY46" s="138">
        <f t="shared" si="34"/>
        <v>0</v>
      </c>
      <c r="BZ46" s="137"/>
      <c r="CA46" s="6">
        <f t="shared" si="35"/>
        <v>0</v>
      </c>
      <c r="CB46" s="6"/>
      <c r="CC46" s="6"/>
      <c r="CD46" s="6"/>
      <c r="CE46" s="6"/>
      <c r="CF46" s="6"/>
      <c r="CG46" s="138"/>
      <c r="CH46" s="450"/>
      <c r="CI46" s="138">
        <f t="shared" si="37"/>
        <v>0</v>
      </c>
      <c r="CJ46" s="240">
        <f t="shared" si="38"/>
        <v>0</v>
      </c>
      <c r="CK46" s="138">
        <f t="shared" si="39"/>
        <v>0</v>
      </c>
    </row>
    <row r="47" spans="1:89" ht="12.75">
      <c r="A47" s="240">
        <v>36</v>
      </c>
      <c r="B47" s="770" t="s">
        <v>95</v>
      </c>
      <c r="C47" s="673"/>
      <c r="D47" s="673"/>
      <c r="E47" s="768"/>
      <c r="F47" s="290" t="s">
        <v>66</v>
      </c>
      <c r="G47" s="326">
        <v>1375</v>
      </c>
      <c r="H47" s="444">
        <f>1.5*0</f>
        <v>0</v>
      </c>
      <c r="I47" s="22">
        <f t="shared" si="40"/>
        <v>0</v>
      </c>
      <c r="J47" s="6"/>
      <c r="K47" s="6">
        <f t="shared" si="41"/>
        <v>0</v>
      </c>
      <c r="L47" s="6">
        <v>2</v>
      </c>
      <c r="M47" s="6">
        <f t="shared" si="3"/>
        <v>2750</v>
      </c>
      <c r="N47" s="6">
        <v>6</v>
      </c>
      <c r="O47" s="6">
        <f t="shared" si="4"/>
        <v>8250</v>
      </c>
      <c r="P47" s="6">
        <v>4</v>
      </c>
      <c r="Q47" s="6">
        <f t="shared" si="5"/>
        <v>5500</v>
      </c>
      <c r="R47" s="6">
        <v>6</v>
      </c>
      <c r="S47" s="6">
        <f t="shared" si="6"/>
        <v>8250</v>
      </c>
      <c r="T47" s="6"/>
      <c r="U47" s="6">
        <f t="shared" si="7"/>
        <v>0</v>
      </c>
      <c r="V47" s="6"/>
      <c r="W47" s="6">
        <f t="shared" si="8"/>
        <v>0</v>
      </c>
      <c r="X47" s="6"/>
      <c r="Y47" s="6">
        <f t="shared" si="9"/>
        <v>0</v>
      </c>
      <c r="Z47" s="9">
        <v>3</v>
      </c>
      <c r="AA47" s="9">
        <f t="shared" si="10"/>
        <v>4125</v>
      </c>
      <c r="AB47" s="6">
        <v>6</v>
      </c>
      <c r="AC47" s="6">
        <f t="shared" si="11"/>
        <v>8250</v>
      </c>
      <c r="AD47" s="6"/>
      <c r="AE47" s="6">
        <f t="shared" si="12"/>
        <v>0</v>
      </c>
      <c r="AF47" s="6"/>
      <c r="AG47" s="6">
        <f t="shared" si="13"/>
        <v>0</v>
      </c>
      <c r="AH47" s="6">
        <v>2</v>
      </c>
      <c r="AI47" s="6">
        <f t="shared" si="14"/>
        <v>2750</v>
      </c>
      <c r="AJ47" s="6"/>
      <c r="AK47" s="6">
        <f t="shared" si="15"/>
        <v>0</v>
      </c>
      <c r="AL47" s="6"/>
      <c r="AM47" s="6">
        <f t="shared" si="16"/>
        <v>0</v>
      </c>
      <c r="AN47" s="6"/>
      <c r="AO47" s="6">
        <f t="shared" si="17"/>
        <v>0</v>
      </c>
      <c r="AP47" s="6"/>
      <c r="AQ47" s="6">
        <f t="shared" si="18"/>
        <v>0</v>
      </c>
      <c r="AR47" s="6"/>
      <c r="AS47" s="6">
        <f t="shared" si="19"/>
        <v>0</v>
      </c>
      <c r="AT47" s="6"/>
      <c r="AU47" s="6">
        <f t="shared" si="20"/>
        <v>0</v>
      </c>
      <c r="AV47" s="6">
        <v>3</v>
      </c>
      <c r="AW47" s="6">
        <f t="shared" si="21"/>
        <v>4125</v>
      </c>
      <c r="AX47" s="9"/>
      <c r="AY47" s="9">
        <f t="shared" si="22"/>
        <v>0</v>
      </c>
      <c r="AZ47" s="9"/>
      <c r="BA47" s="9">
        <f t="shared" si="23"/>
        <v>0</v>
      </c>
      <c r="BB47" s="9"/>
      <c r="BC47" s="9">
        <f t="shared" si="24"/>
        <v>0</v>
      </c>
      <c r="BD47" s="9">
        <v>2</v>
      </c>
      <c r="BE47" s="305">
        <f t="shared" si="25"/>
        <v>2750</v>
      </c>
      <c r="BF47" s="307"/>
      <c r="BG47" s="9">
        <f t="shared" si="26"/>
        <v>0</v>
      </c>
      <c r="BH47" s="9"/>
      <c r="BI47" s="9">
        <f t="shared" si="27"/>
        <v>0</v>
      </c>
      <c r="BJ47" s="9"/>
      <c r="BK47" s="9">
        <f t="shared" si="28"/>
        <v>0</v>
      </c>
      <c r="BL47" s="6"/>
      <c r="BM47" s="6">
        <f t="shared" si="29"/>
        <v>0</v>
      </c>
      <c r="BN47" s="6"/>
      <c r="BO47" s="138">
        <f t="shared" si="30"/>
        <v>0</v>
      </c>
      <c r="BP47" s="137"/>
      <c r="BQ47" s="6">
        <f t="shared" si="31"/>
        <v>0</v>
      </c>
      <c r="BR47" s="6"/>
      <c r="BS47" s="6">
        <f t="shared" si="32"/>
        <v>0</v>
      </c>
      <c r="BT47" s="6"/>
      <c r="BU47" s="138">
        <f t="shared" si="33"/>
        <v>0</v>
      </c>
      <c r="BV47" s="137">
        <v>0.5</v>
      </c>
      <c r="BW47" s="293">
        <f>BV47*G47</f>
        <v>687.5</v>
      </c>
      <c r="BX47" s="137"/>
      <c r="BY47" s="138">
        <f t="shared" si="34"/>
        <v>0</v>
      </c>
      <c r="BZ47" s="137"/>
      <c r="CA47" s="6">
        <f t="shared" si="35"/>
        <v>0</v>
      </c>
      <c r="CB47" s="6"/>
      <c r="CC47" s="6">
        <f aca="true" t="shared" si="44" ref="CC47:CC53">CB47*G47</f>
        <v>0</v>
      </c>
      <c r="CD47" s="6"/>
      <c r="CE47" s="6">
        <f aca="true" t="shared" si="45" ref="CE47:CE53">CD47*G47</f>
        <v>0</v>
      </c>
      <c r="CF47" s="6"/>
      <c r="CG47" s="138">
        <f aca="true" t="shared" si="46" ref="CG47:CG52">CF47*G47</f>
        <v>0</v>
      </c>
      <c r="CH47" s="450"/>
      <c r="CI47" s="138">
        <f t="shared" si="37"/>
        <v>0</v>
      </c>
      <c r="CJ47" s="240">
        <f t="shared" si="38"/>
        <v>34.5</v>
      </c>
      <c r="CK47" s="138">
        <f t="shared" si="39"/>
        <v>47437.5</v>
      </c>
    </row>
    <row r="48" spans="1:89" ht="12.75">
      <c r="A48" s="240">
        <v>37</v>
      </c>
      <c r="B48" s="770" t="s">
        <v>96</v>
      </c>
      <c r="C48" s="673"/>
      <c r="D48" s="673"/>
      <c r="E48" s="768"/>
      <c r="F48" s="290" t="s">
        <v>17</v>
      </c>
      <c r="G48" s="326">
        <v>5280</v>
      </c>
      <c r="H48" s="137"/>
      <c r="I48" s="6">
        <f t="shared" si="40"/>
        <v>0</v>
      </c>
      <c r="J48" s="6"/>
      <c r="K48" s="6">
        <f t="shared" si="41"/>
        <v>0</v>
      </c>
      <c r="L48" s="6"/>
      <c r="M48" s="6">
        <f t="shared" si="3"/>
        <v>0</v>
      </c>
      <c r="N48" s="6">
        <v>1</v>
      </c>
      <c r="O48" s="6">
        <f t="shared" si="4"/>
        <v>5280</v>
      </c>
      <c r="P48" s="6"/>
      <c r="Q48" s="6">
        <f t="shared" si="5"/>
        <v>0</v>
      </c>
      <c r="R48" s="6"/>
      <c r="S48" s="6">
        <f t="shared" si="6"/>
        <v>0</v>
      </c>
      <c r="T48" s="6"/>
      <c r="U48" s="6">
        <f t="shared" si="7"/>
        <v>0</v>
      </c>
      <c r="V48" s="6"/>
      <c r="W48" s="6">
        <f t="shared" si="8"/>
        <v>0</v>
      </c>
      <c r="X48" s="6"/>
      <c r="Y48" s="6">
        <f t="shared" si="9"/>
        <v>0</v>
      </c>
      <c r="Z48" s="9"/>
      <c r="AA48" s="9">
        <f t="shared" si="10"/>
        <v>0</v>
      </c>
      <c r="AB48" s="6">
        <v>1</v>
      </c>
      <c r="AC48" s="6">
        <f t="shared" si="11"/>
        <v>5280</v>
      </c>
      <c r="AD48" s="6"/>
      <c r="AE48" s="6">
        <f t="shared" si="12"/>
        <v>0</v>
      </c>
      <c r="AF48" s="6"/>
      <c r="AG48" s="6">
        <f t="shared" si="13"/>
        <v>0</v>
      </c>
      <c r="AH48" s="6"/>
      <c r="AI48" s="6">
        <f t="shared" si="14"/>
        <v>0</v>
      </c>
      <c r="AJ48" s="6"/>
      <c r="AK48" s="6">
        <f t="shared" si="15"/>
        <v>0</v>
      </c>
      <c r="AL48" s="6"/>
      <c r="AM48" s="6">
        <f t="shared" si="16"/>
        <v>0</v>
      </c>
      <c r="AN48" s="6"/>
      <c r="AO48" s="6">
        <f t="shared" si="17"/>
        <v>0</v>
      </c>
      <c r="AP48" s="6"/>
      <c r="AQ48" s="6">
        <f t="shared" si="18"/>
        <v>0</v>
      </c>
      <c r="AR48" s="6"/>
      <c r="AS48" s="6">
        <f t="shared" si="19"/>
        <v>0</v>
      </c>
      <c r="AT48" s="6"/>
      <c r="AU48" s="6">
        <f t="shared" si="20"/>
        <v>0</v>
      </c>
      <c r="AV48" s="6">
        <v>1</v>
      </c>
      <c r="AW48" s="6">
        <f t="shared" si="21"/>
        <v>5280</v>
      </c>
      <c r="AX48" s="9"/>
      <c r="AY48" s="9">
        <f t="shared" si="22"/>
        <v>0</v>
      </c>
      <c r="AZ48" s="9"/>
      <c r="BA48" s="9">
        <f t="shared" si="23"/>
        <v>0</v>
      </c>
      <c r="BB48" s="9"/>
      <c r="BC48" s="9">
        <f t="shared" si="24"/>
        <v>0</v>
      </c>
      <c r="BD48" s="9"/>
      <c r="BE48" s="305">
        <f t="shared" si="25"/>
        <v>0</v>
      </c>
      <c r="BF48" s="307"/>
      <c r="BG48" s="9">
        <f t="shared" si="26"/>
        <v>0</v>
      </c>
      <c r="BH48" s="9"/>
      <c r="BI48" s="9">
        <f t="shared" si="27"/>
        <v>0</v>
      </c>
      <c r="BJ48" s="9"/>
      <c r="BK48" s="9">
        <f t="shared" si="28"/>
        <v>0</v>
      </c>
      <c r="BL48" s="6"/>
      <c r="BM48" s="6">
        <f t="shared" si="29"/>
        <v>0</v>
      </c>
      <c r="BN48" s="6"/>
      <c r="BO48" s="138">
        <f t="shared" si="30"/>
        <v>0</v>
      </c>
      <c r="BP48" s="137"/>
      <c r="BQ48" s="6">
        <f t="shared" si="31"/>
        <v>0</v>
      </c>
      <c r="BR48" s="6"/>
      <c r="BS48" s="6">
        <f t="shared" si="32"/>
        <v>0</v>
      </c>
      <c r="BT48" s="6"/>
      <c r="BU48" s="138">
        <f t="shared" si="33"/>
        <v>0</v>
      </c>
      <c r="BV48" s="137"/>
      <c r="BW48" s="138">
        <f t="shared" si="0"/>
        <v>0</v>
      </c>
      <c r="BX48" s="137"/>
      <c r="BY48" s="138">
        <f t="shared" si="34"/>
        <v>0</v>
      </c>
      <c r="BZ48" s="137"/>
      <c r="CA48" s="6">
        <f t="shared" si="35"/>
        <v>0</v>
      </c>
      <c r="CB48" s="6"/>
      <c r="CC48" s="6">
        <f t="shared" si="44"/>
        <v>0</v>
      </c>
      <c r="CD48" s="6"/>
      <c r="CE48" s="6">
        <f t="shared" si="45"/>
        <v>0</v>
      </c>
      <c r="CF48" s="6"/>
      <c r="CG48" s="138">
        <f t="shared" si="46"/>
        <v>0</v>
      </c>
      <c r="CH48" s="450"/>
      <c r="CI48" s="138">
        <f t="shared" si="37"/>
        <v>0</v>
      </c>
      <c r="CJ48" s="240">
        <f t="shared" si="38"/>
        <v>3</v>
      </c>
      <c r="CK48" s="138">
        <f t="shared" si="39"/>
        <v>15840</v>
      </c>
    </row>
    <row r="49" spans="1:89" ht="12.75">
      <c r="A49" s="240">
        <v>38</v>
      </c>
      <c r="B49" s="770" t="s">
        <v>97</v>
      </c>
      <c r="C49" s="673"/>
      <c r="D49" s="673"/>
      <c r="E49" s="768"/>
      <c r="F49" s="290" t="s">
        <v>17</v>
      </c>
      <c r="G49" s="326">
        <v>2750</v>
      </c>
      <c r="H49" s="137"/>
      <c r="I49" s="6">
        <f t="shared" si="40"/>
        <v>0</v>
      </c>
      <c r="J49" s="6"/>
      <c r="K49" s="6">
        <f t="shared" si="41"/>
        <v>0</v>
      </c>
      <c r="L49" s="6"/>
      <c r="M49" s="6">
        <f t="shared" si="3"/>
        <v>0</v>
      </c>
      <c r="N49" s="6">
        <v>3</v>
      </c>
      <c r="O49" s="6">
        <f t="shared" si="4"/>
        <v>8250</v>
      </c>
      <c r="P49" s="6"/>
      <c r="Q49" s="6">
        <f t="shared" si="5"/>
        <v>0</v>
      </c>
      <c r="R49" s="6"/>
      <c r="S49" s="6">
        <f t="shared" si="6"/>
        <v>0</v>
      </c>
      <c r="T49" s="6"/>
      <c r="U49" s="6">
        <f t="shared" si="7"/>
        <v>0</v>
      </c>
      <c r="V49" s="6"/>
      <c r="W49" s="6">
        <f t="shared" si="8"/>
        <v>0</v>
      </c>
      <c r="X49" s="6"/>
      <c r="Y49" s="6">
        <f t="shared" si="9"/>
        <v>0</v>
      </c>
      <c r="Z49" s="9"/>
      <c r="AA49" s="9">
        <f t="shared" si="10"/>
        <v>0</v>
      </c>
      <c r="AB49" s="6">
        <v>3</v>
      </c>
      <c r="AC49" s="6">
        <f t="shared" si="11"/>
        <v>8250</v>
      </c>
      <c r="AD49" s="6"/>
      <c r="AE49" s="6">
        <f t="shared" si="12"/>
        <v>0</v>
      </c>
      <c r="AF49" s="6"/>
      <c r="AG49" s="6">
        <f t="shared" si="13"/>
        <v>0</v>
      </c>
      <c r="AH49" s="6"/>
      <c r="AI49" s="6">
        <f t="shared" si="14"/>
        <v>0</v>
      </c>
      <c r="AJ49" s="6"/>
      <c r="AK49" s="6">
        <f t="shared" si="15"/>
        <v>0</v>
      </c>
      <c r="AL49" s="6"/>
      <c r="AM49" s="6">
        <f t="shared" si="16"/>
        <v>0</v>
      </c>
      <c r="AN49" s="6"/>
      <c r="AO49" s="6">
        <f t="shared" si="17"/>
        <v>0</v>
      </c>
      <c r="AP49" s="6"/>
      <c r="AQ49" s="6">
        <f t="shared" si="18"/>
        <v>0</v>
      </c>
      <c r="AR49" s="6"/>
      <c r="AS49" s="6">
        <f t="shared" si="19"/>
        <v>0</v>
      </c>
      <c r="AT49" s="6"/>
      <c r="AU49" s="6">
        <f t="shared" si="20"/>
        <v>0</v>
      </c>
      <c r="AV49" s="6"/>
      <c r="AW49" s="6">
        <f t="shared" si="21"/>
        <v>0</v>
      </c>
      <c r="AX49" s="9"/>
      <c r="AY49" s="9">
        <f t="shared" si="22"/>
        <v>0</v>
      </c>
      <c r="AZ49" s="9"/>
      <c r="BA49" s="9">
        <f t="shared" si="23"/>
        <v>0</v>
      </c>
      <c r="BB49" s="9"/>
      <c r="BC49" s="9">
        <f t="shared" si="24"/>
        <v>0</v>
      </c>
      <c r="BD49" s="9"/>
      <c r="BE49" s="305">
        <f t="shared" si="25"/>
        <v>0</v>
      </c>
      <c r="BF49" s="307"/>
      <c r="BG49" s="9">
        <f t="shared" si="26"/>
        <v>0</v>
      </c>
      <c r="BH49" s="9"/>
      <c r="BI49" s="9">
        <f t="shared" si="27"/>
        <v>0</v>
      </c>
      <c r="BJ49" s="9"/>
      <c r="BK49" s="9">
        <f t="shared" si="28"/>
        <v>0</v>
      </c>
      <c r="BL49" s="6"/>
      <c r="BM49" s="6">
        <f t="shared" si="29"/>
        <v>0</v>
      </c>
      <c r="BN49" s="6"/>
      <c r="BO49" s="138">
        <f t="shared" si="30"/>
        <v>0</v>
      </c>
      <c r="BP49" s="137"/>
      <c r="BQ49" s="6">
        <f t="shared" si="31"/>
        <v>0</v>
      </c>
      <c r="BR49" s="6"/>
      <c r="BS49" s="6">
        <f t="shared" si="32"/>
        <v>0</v>
      </c>
      <c r="BT49" s="6"/>
      <c r="BU49" s="138">
        <f t="shared" si="33"/>
        <v>0</v>
      </c>
      <c r="BV49" s="137"/>
      <c r="BW49" s="138">
        <f t="shared" si="0"/>
        <v>0</v>
      </c>
      <c r="BX49" s="137"/>
      <c r="BY49" s="138">
        <f t="shared" si="34"/>
        <v>0</v>
      </c>
      <c r="BZ49" s="137"/>
      <c r="CA49" s="6">
        <f t="shared" si="35"/>
        <v>0</v>
      </c>
      <c r="CB49" s="6"/>
      <c r="CC49" s="6">
        <f t="shared" si="44"/>
        <v>0</v>
      </c>
      <c r="CD49" s="6"/>
      <c r="CE49" s="6">
        <f t="shared" si="45"/>
        <v>0</v>
      </c>
      <c r="CF49" s="6"/>
      <c r="CG49" s="138">
        <f t="shared" si="46"/>
        <v>0</v>
      </c>
      <c r="CH49" s="450"/>
      <c r="CI49" s="138">
        <f t="shared" si="37"/>
        <v>0</v>
      </c>
      <c r="CJ49" s="240">
        <f t="shared" si="38"/>
        <v>6</v>
      </c>
      <c r="CK49" s="138">
        <f t="shared" si="39"/>
        <v>16500</v>
      </c>
    </row>
    <row r="50" spans="1:89" ht="12.75">
      <c r="A50" s="240">
        <v>39</v>
      </c>
      <c r="B50" s="770" t="s">
        <v>98</v>
      </c>
      <c r="C50" s="673"/>
      <c r="D50" s="673"/>
      <c r="E50" s="768"/>
      <c r="F50" s="290" t="s">
        <v>17</v>
      </c>
      <c r="G50" s="326">
        <v>3740</v>
      </c>
      <c r="H50" s="137"/>
      <c r="I50" s="6">
        <f t="shared" si="40"/>
        <v>0</v>
      </c>
      <c r="J50" s="6"/>
      <c r="K50" s="6">
        <f t="shared" si="41"/>
        <v>0</v>
      </c>
      <c r="L50" s="6"/>
      <c r="M50" s="6">
        <f t="shared" si="3"/>
        <v>0</v>
      </c>
      <c r="N50" s="6"/>
      <c r="O50" s="6">
        <f t="shared" si="4"/>
        <v>0</v>
      </c>
      <c r="P50" s="6"/>
      <c r="Q50" s="6">
        <f t="shared" si="5"/>
        <v>0</v>
      </c>
      <c r="R50" s="6"/>
      <c r="S50" s="6">
        <f t="shared" si="6"/>
        <v>0</v>
      </c>
      <c r="T50" s="6"/>
      <c r="U50" s="6">
        <f t="shared" si="7"/>
        <v>0</v>
      </c>
      <c r="V50" s="6"/>
      <c r="W50" s="6">
        <f t="shared" si="8"/>
        <v>0</v>
      </c>
      <c r="X50" s="6"/>
      <c r="Y50" s="6">
        <f t="shared" si="9"/>
        <v>0</v>
      </c>
      <c r="Z50" s="9"/>
      <c r="AA50" s="9">
        <f t="shared" si="10"/>
        <v>0</v>
      </c>
      <c r="AB50" s="6">
        <v>1</v>
      </c>
      <c r="AC50" s="6">
        <f t="shared" si="11"/>
        <v>3740</v>
      </c>
      <c r="AD50" s="6"/>
      <c r="AE50" s="6">
        <f t="shared" si="12"/>
        <v>0</v>
      </c>
      <c r="AF50" s="6"/>
      <c r="AG50" s="6">
        <f t="shared" si="13"/>
        <v>0</v>
      </c>
      <c r="AH50" s="6"/>
      <c r="AI50" s="6">
        <f t="shared" si="14"/>
        <v>0</v>
      </c>
      <c r="AJ50" s="6"/>
      <c r="AK50" s="6">
        <f t="shared" si="15"/>
        <v>0</v>
      </c>
      <c r="AL50" s="6"/>
      <c r="AM50" s="6">
        <f t="shared" si="16"/>
        <v>0</v>
      </c>
      <c r="AN50" s="6"/>
      <c r="AO50" s="6">
        <f t="shared" si="17"/>
        <v>0</v>
      </c>
      <c r="AP50" s="6"/>
      <c r="AQ50" s="6">
        <f t="shared" si="18"/>
        <v>0</v>
      </c>
      <c r="AR50" s="6"/>
      <c r="AS50" s="6">
        <f t="shared" si="19"/>
        <v>0</v>
      </c>
      <c r="AT50" s="6"/>
      <c r="AU50" s="6">
        <f t="shared" si="20"/>
        <v>0</v>
      </c>
      <c r="AV50" s="6"/>
      <c r="AW50" s="6">
        <f t="shared" si="21"/>
        <v>0</v>
      </c>
      <c r="AX50" s="9"/>
      <c r="AY50" s="9">
        <f t="shared" si="22"/>
        <v>0</v>
      </c>
      <c r="AZ50" s="9"/>
      <c r="BA50" s="9">
        <f t="shared" si="23"/>
        <v>0</v>
      </c>
      <c r="BB50" s="9"/>
      <c r="BC50" s="9">
        <f t="shared" si="24"/>
        <v>0</v>
      </c>
      <c r="BD50" s="9"/>
      <c r="BE50" s="305">
        <f t="shared" si="25"/>
        <v>0</v>
      </c>
      <c r="BF50" s="307"/>
      <c r="BG50" s="9">
        <f t="shared" si="26"/>
        <v>0</v>
      </c>
      <c r="BH50" s="9"/>
      <c r="BI50" s="9">
        <f t="shared" si="27"/>
        <v>0</v>
      </c>
      <c r="BJ50" s="9"/>
      <c r="BK50" s="9">
        <f t="shared" si="28"/>
        <v>0</v>
      </c>
      <c r="BL50" s="6"/>
      <c r="BM50" s="6">
        <f t="shared" si="29"/>
        <v>0</v>
      </c>
      <c r="BN50" s="6"/>
      <c r="BO50" s="138">
        <f t="shared" si="30"/>
        <v>0</v>
      </c>
      <c r="BP50" s="137"/>
      <c r="BQ50" s="6">
        <f t="shared" si="31"/>
        <v>0</v>
      </c>
      <c r="BR50" s="6"/>
      <c r="BS50" s="6">
        <f t="shared" si="32"/>
        <v>0</v>
      </c>
      <c r="BT50" s="6"/>
      <c r="BU50" s="138">
        <f t="shared" si="33"/>
        <v>0</v>
      </c>
      <c r="BV50" s="137"/>
      <c r="BW50" s="138">
        <f t="shared" si="0"/>
        <v>0</v>
      </c>
      <c r="BX50" s="137"/>
      <c r="BY50" s="138">
        <f t="shared" si="34"/>
        <v>0</v>
      </c>
      <c r="BZ50" s="137"/>
      <c r="CA50" s="6">
        <f t="shared" si="35"/>
        <v>0</v>
      </c>
      <c r="CB50" s="6"/>
      <c r="CC50" s="6">
        <f t="shared" si="44"/>
        <v>0</v>
      </c>
      <c r="CD50" s="6"/>
      <c r="CE50" s="6">
        <f t="shared" si="45"/>
        <v>0</v>
      </c>
      <c r="CF50" s="6"/>
      <c r="CG50" s="138">
        <f t="shared" si="46"/>
        <v>0</v>
      </c>
      <c r="CH50" s="450"/>
      <c r="CI50" s="138">
        <f t="shared" si="37"/>
        <v>0</v>
      </c>
      <c r="CJ50" s="240">
        <f t="shared" si="38"/>
        <v>1</v>
      </c>
      <c r="CK50" s="138">
        <f t="shared" si="39"/>
        <v>3740</v>
      </c>
    </row>
    <row r="51" spans="1:89" ht="12.75">
      <c r="A51" s="240">
        <v>40</v>
      </c>
      <c r="B51" s="770" t="s">
        <v>99</v>
      </c>
      <c r="C51" s="673"/>
      <c r="D51" s="673"/>
      <c r="E51" s="768"/>
      <c r="F51" s="290" t="s">
        <v>17</v>
      </c>
      <c r="G51" s="326">
        <v>2145</v>
      </c>
      <c r="H51" s="137"/>
      <c r="I51" s="6">
        <f t="shared" si="40"/>
        <v>0</v>
      </c>
      <c r="J51" s="6"/>
      <c r="K51" s="6">
        <f t="shared" si="41"/>
        <v>0</v>
      </c>
      <c r="L51" s="6"/>
      <c r="M51" s="6">
        <f t="shared" si="3"/>
        <v>0</v>
      </c>
      <c r="N51" s="6"/>
      <c r="O51" s="6">
        <f t="shared" si="4"/>
        <v>0</v>
      </c>
      <c r="P51" s="6"/>
      <c r="Q51" s="6">
        <f t="shared" si="5"/>
        <v>0</v>
      </c>
      <c r="R51" s="6"/>
      <c r="S51" s="6">
        <f t="shared" si="6"/>
        <v>0</v>
      </c>
      <c r="T51" s="6"/>
      <c r="U51" s="6">
        <f t="shared" si="7"/>
        <v>0</v>
      </c>
      <c r="V51" s="6"/>
      <c r="W51" s="6">
        <f t="shared" si="8"/>
        <v>0</v>
      </c>
      <c r="X51" s="6"/>
      <c r="Y51" s="6">
        <f t="shared" si="9"/>
        <v>0</v>
      </c>
      <c r="Z51" s="9"/>
      <c r="AA51" s="9">
        <f t="shared" si="10"/>
        <v>0</v>
      </c>
      <c r="AB51" s="6"/>
      <c r="AC51" s="6">
        <f t="shared" si="11"/>
        <v>0</v>
      </c>
      <c r="AD51" s="6"/>
      <c r="AE51" s="6">
        <f t="shared" si="12"/>
        <v>0</v>
      </c>
      <c r="AF51" s="6"/>
      <c r="AG51" s="6">
        <f t="shared" si="13"/>
        <v>0</v>
      </c>
      <c r="AH51" s="6"/>
      <c r="AI51" s="6">
        <f t="shared" si="14"/>
        <v>0</v>
      </c>
      <c r="AJ51" s="6"/>
      <c r="AK51" s="6">
        <f t="shared" si="15"/>
        <v>0</v>
      </c>
      <c r="AL51" s="6"/>
      <c r="AM51" s="6">
        <f t="shared" si="16"/>
        <v>0</v>
      </c>
      <c r="AN51" s="6"/>
      <c r="AO51" s="6">
        <f t="shared" si="17"/>
        <v>0</v>
      </c>
      <c r="AP51" s="6"/>
      <c r="AQ51" s="6">
        <f t="shared" si="18"/>
        <v>0</v>
      </c>
      <c r="AR51" s="6"/>
      <c r="AS51" s="6">
        <f t="shared" si="19"/>
        <v>0</v>
      </c>
      <c r="AT51" s="6"/>
      <c r="AU51" s="6">
        <f t="shared" si="20"/>
        <v>0</v>
      </c>
      <c r="AV51" s="6"/>
      <c r="AW51" s="6">
        <f t="shared" si="21"/>
        <v>0</v>
      </c>
      <c r="AX51" s="9"/>
      <c r="AY51" s="9">
        <f t="shared" si="22"/>
        <v>0</v>
      </c>
      <c r="AZ51" s="9"/>
      <c r="BA51" s="9">
        <f t="shared" si="23"/>
        <v>0</v>
      </c>
      <c r="BB51" s="9"/>
      <c r="BC51" s="9">
        <f t="shared" si="24"/>
        <v>0</v>
      </c>
      <c r="BD51" s="9"/>
      <c r="BE51" s="305">
        <f t="shared" si="25"/>
        <v>0</v>
      </c>
      <c r="BF51" s="307"/>
      <c r="BG51" s="9">
        <f t="shared" si="26"/>
        <v>0</v>
      </c>
      <c r="BH51" s="9"/>
      <c r="BI51" s="9">
        <f t="shared" si="27"/>
        <v>0</v>
      </c>
      <c r="BJ51" s="9"/>
      <c r="BK51" s="9">
        <f t="shared" si="28"/>
        <v>0</v>
      </c>
      <c r="BL51" s="6"/>
      <c r="BM51" s="6">
        <f t="shared" si="29"/>
        <v>0</v>
      </c>
      <c r="BN51" s="6"/>
      <c r="BO51" s="138">
        <f t="shared" si="30"/>
        <v>0</v>
      </c>
      <c r="BP51" s="137"/>
      <c r="BQ51" s="6">
        <f>BP51*G51</f>
        <v>0</v>
      </c>
      <c r="BR51" s="6"/>
      <c r="BS51" s="6">
        <f t="shared" si="32"/>
        <v>0</v>
      </c>
      <c r="BT51" s="6"/>
      <c r="BU51" s="138">
        <f t="shared" si="33"/>
        <v>0</v>
      </c>
      <c r="BV51" s="137"/>
      <c r="BW51" s="138">
        <f t="shared" si="0"/>
        <v>0</v>
      </c>
      <c r="BX51" s="137"/>
      <c r="BY51" s="138">
        <f t="shared" si="34"/>
        <v>0</v>
      </c>
      <c r="BZ51" s="137"/>
      <c r="CA51" s="6">
        <f t="shared" si="35"/>
        <v>0</v>
      </c>
      <c r="CB51" s="6"/>
      <c r="CC51" s="6">
        <f t="shared" si="44"/>
        <v>0</v>
      </c>
      <c r="CD51" s="6"/>
      <c r="CE51" s="6">
        <f t="shared" si="45"/>
        <v>0</v>
      </c>
      <c r="CF51" s="6"/>
      <c r="CG51" s="138">
        <f t="shared" si="46"/>
        <v>0</v>
      </c>
      <c r="CH51" s="450"/>
      <c r="CI51" s="138">
        <f t="shared" si="37"/>
        <v>0</v>
      </c>
      <c r="CJ51" s="240">
        <f t="shared" si="38"/>
        <v>0</v>
      </c>
      <c r="CK51" s="138">
        <f t="shared" si="39"/>
        <v>0</v>
      </c>
    </row>
    <row r="52" spans="1:89" ht="12.75">
      <c r="A52" s="240">
        <v>41</v>
      </c>
      <c r="B52" s="764" t="s">
        <v>141</v>
      </c>
      <c r="C52" s="673"/>
      <c r="D52" s="673"/>
      <c r="E52" s="768"/>
      <c r="F52" s="290" t="s">
        <v>17</v>
      </c>
      <c r="G52" s="326">
        <v>5500</v>
      </c>
      <c r="H52" s="137"/>
      <c r="I52" s="6">
        <f t="shared" si="40"/>
        <v>0</v>
      </c>
      <c r="J52" s="6"/>
      <c r="K52" s="6">
        <f t="shared" si="41"/>
        <v>0</v>
      </c>
      <c r="L52" s="6"/>
      <c r="M52" s="6">
        <f t="shared" si="3"/>
        <v>0</v>
      </c>
      <c r="N52" s="6"/>
      <c r="O52" s="6">
        <f t="shared" si="4"/>
        <v>0</v>
      </c>
      <c r="P52" s="6"/>
      <c r="Q52" s="6">
        <f t="shared" si="5"/>
        <v>0</v>
      </c>
      <c r="R52" s="6"/>
      <c r="S52" s="6">
        <f t="shared" si="6"/>
        <v>0</v>
      </c>
      <c r="T52" s="6"/>
      <c r="U52" s="6">
        <f t="shared" si="7"/>
        <v>0</v>
      </c>
      <c r="V52" s="6"/>
      <c r="W52" s="6">
        <f t="shared" si="8"/>
        <v>0</v>
      </c>
      <c r="X52" s="6"/>
      <c r="Y52" s="6">
        <f t="shared" si="9"/>
        <v>0</v>
      </c>
      <c r="Z52" s="9"/>
      <c r="AA52" s="9">
        <f t="shared" si="10"/>
        <v>0</v>
      </c>
      <c r="AB52" s="6"/>
      <c r="AC52" s="6">
        <f t="shared" si="11"/>
        <v>0</v>
      </c>
      <c r="AD52" s="6"/>
      <c r="AE52" s="6">
        <f t="shared" si="12"/>
        <v>0</v>
      </c>
      <c r="AF52" s="6"/>
      <c r="AG52" s="6">
        <f t="shared" si="13"/>
        <v>0</v>
      </c>
      <c r="AH52" s="6"/>
      <c r="AI52" s="6">
        <f t="shared" si="14"/>
        <v>0</v>
      </c>
      <c r="AJ52" s="6"/>
      <c r="AK52" s="6">
        <f t="shared" si="15"/>
        <v>0</v>
      </c>
      <c r="AL52" s="6"/>
      <c r="AM52" s="6">
        <f t="shared" si="16"/>
        <v>0</v>
      </c>
      <c r="AN52" s="6"/>
      <c r="AO52" s="6">
        <f t="shared" si="17"/>
        <v>0</v>
      </c>
      <c r="AP52" s="6"/>
      <c r="AQ52" s="6">
        <f t="shared" si="18"/>
        <v>0</v>
      </c>
      <c r="AR52" s="6"/>
      <c r="AS52" s="6">
        <f t="shared" si="19"/>
        <v>0</v>
      </c>
      <c r="AT52" s="6"/>
      <c r="AU52" s="6">
        <f t="shared" si="20"/>
        <v>0</v>
      </c>
      <c r="AV52" s="6"/>
      <c r="AW52" s="6">
        <f t="shared" si="21"/>
        <v>0</v>
      </c>
      <c r="AX52" s="9"/>
      <c r="AY52" s="9">
        <f t="shared" si="22"/>
        <v>0</v>
      </c>
      <c r="AZ52" s="9"/>
      <c r="BA52" s="9">
        <f t="shared" si="23"/>
        <v>0</v>
      </c>
      <c r="BB52" s="9"/>
      <c r="BC52" s="9">
        <f t="shared" si="24"/>
        <v>0</v>
      </c>
      <c r="BD52" s="9"/>
      <c r="BE52" s="305">
        <f t="shared" si="25"/>
        <v>0</v>
      </c>
      <c r="BF52" s="307"/>
      <c r="BG52" s="9">
        <f t="shared" si="26"/>
        <v>0</v>
      </c>
      <c r="BH52" s="9"/>
      <c r="BI52" s="9">
        <f t="shared" si="27"/>
        <v>0</v>
      </c>
      <c r="BJ52" s="9"/>
      <c r="BK52" s="9">
        <f t="shared" si="28"/>
        <v>0</v>
      </c>
      <c r="BL52" s="6"/>
      <c r="BM52" s="6">
        <f t="shared" si="29"/>
        <v>0</v>
      </c>
      <c r="BN52" s="6"/>
      <c r="BO52" s="138">
        <f t="shared" si="30"/>
        <v>0</v>
      </c>
      <c r="BP52" s="137"/>
      <c r="BQ52" s="6">
        <f>BP52*G52</f>
        <v>0</v>
      </c>
      <c r="BR52" s="6"/>
      <c r="BS52" s="6">
        <f t="shared" si="32"/>
        <v>0</v>
      </c>
      <c r="BT52" s="6"/>
      <c r="BU52" s="138">
        <f t="shared" si="33"/>
        <v>0</v>
      </c>
      <c r="BV52" s="137"/>
      <c r="BW52" s="138">
        <f t="shared" si="0"/>
        <v>0</v>
      </c>
      <c r="BX52" s="137"/>
      <c r="BY52" s="138">
        <f t="shared" si="34"/>
        <v>0</v>
      </c>
      <c r="BZ52" s="137"/>
      <c r="CA52" s="6">
        <f t="shared" si="35"/>
        <v>0</v>
      </c>
      <c r="CB52" s="6"/>
      <c r="CC52" s="6">
        <f t="shared" si="44"/>
        <v>0</v>
      </c>
      <c r="CD52" s="6"/>
      <c r="CE52" s="6">
        <f t="shared" si="45"/>
        <v>0</v>
      </c>
      <c r="CF52" s="6"/>
      <c r="CG52" s="138">
        <f t="shared" si="46"/>
        <v>0</v>
      </c>
      <c r="CH52" s="450"/>
      <c r="CI52" s="138">
        <f t="shared" si="37"/>
        <v>0</v>
      </c>
      <c r="CJ52" s="240">
        <f t="shared" si="38"/>
        <v>0</v>
      </c>
      <c r="CK52" s="138">
        <f t="shared" si="39"/>
        <v>0</v>
      </c>
    </row>
    <row r="53" spans="1:89" ht="12.75">
      <c r="A53" s="240">
        <v>42</v>
      </c>
      <c r="B53" s="764" t="s">
        <v>142</v>
      </c>
      <c r="C53" s="670"/>
      <c r="D53" s="670"/>
      <c r="E53" s="765"/>
      <c r="F53" s="290" t="s">
        <v>68</v>
      </c>
      <c r="G53" s="326">
        <v>782</v>
      </c>
      <c r="H53" s="137"/>
      <c r="I53" s="6">
        <f t="shared" si="40"/>
        <v>0</v>
      </c>
      <c r="J53" s="6"/>
      <c r="K53" s="6">
        <f t="shared" si="41"/>
        <v>0</v>
      </c>
      <c r="L53" s="6"/>
      <c r="M53" s="6">
        <f t="shared" si="3"/>
        <v>0</v>
      </c>
      <c r="N53" s="6"/>
      <c r="O53" s="6">
        <f t="shared" si="4"/>
        <v>0</v>
      </c>
      <c r="P53" s="6"/>
      <c r="Q53" s="6">
        <f t="shared" si="5"/>
        <v>0</v>
      </c>
      <c r="R53" s="6"/>
      <c r="S53" s="6">
        <f t="shared" si="6"/>
        <v>0</v>
      </c>
      <c r="T53" s="6"/>
      <c r="U53" s="6">
        <f t="shared" si="7"/>
        <v>0</v>
      </c>
      <c r="V53" s="6"/>
      <c r="W53" s="6">
        <f t="shared" si="8"/>
        <v>0</v>
      </c>
      <c r="X53" s="6"/>
      <c r="Y53" s="6">
        <f t="shared" si="9"/>
        <v>0</v>
      </c>
      <c r="Z53" s="9"/>
      <c r="AA53" s="9">
        <f t="shared" si="10"/>
        <v>0</v>
      </c>
      <c r="AB53" s="6"/>
      <c r="AC53" s="6">
        <f t="shared" si="11"/>
        <v>0</v>
      </c>
      <c r="AD53" s="6"/>
      <c r="AE53" s="6">
        <f t="shared" si="12"/>
        <v>0</v>
      </c>
      <c r="AF53" s="6"/>
      <c r="AG53" s="6">
        <f t="shared" si="13"/>
        <v>0</v>
      </c>
      <c r="AH53" s="6"/>
      <c r="AI53" s="6">
        <f t="shared" si="14"/>
        <v>0</v>
      </c>
      <c r="AJ53" s="6"/>
      <c r="AK53" s="6">
        <f t="shared" si="15"/>
        <v>0</v>
      </c>
      <c r="AL53" s="6"/>
      <c r="AM53" s="6">
        <f t="shared" si="16"/>
        <v>0</v>
      </c>
      <c r="AN53" s="6"/>
      <c r="AO53" s="6">
        <f t="shared" si="17"/>
        <v>0</v>
      </c>
      <c r="AP53" s="6"/>
      <c r="AQ53" s="6">
        <f t="shared" si="18"/>
        <v>0</v>
      </c>
      <c r="AR53" s="6"/>
      <c r="AS53" s="6">
        <f t="shared" si="19"/>
        <v>0</v>
      </c>
      <c r="AT53" s="6"/>
      <c r="AU53" s="6">
        <f t="shared" si="20"/>
        <v>0</v>
      </c>
      <c r="AV53" s="6"/>
      <c r="AW53" s="6">
        <f t="shared" si="21"/>
        <v>0</v>
      </c>
      <c r="AX53" s="9"/>
      <c r="AY53" s="9">
        <f t="shared" si="22"/>
        <v>0</v>
      </c>
      <c r="AZ53" s="9"/>
      <c r="BA53" s="9">
        <f t="shared" si="23"/>
        <v>0</v>
      </c>
      <c r="BB53" s="9"/>
      <c r="BC53" s="9">
        <f t="shared" si="24"/>
        <v>0</v>
      </c>
      <c r="BD53" s="9"/>
      <c r="BE53" s="305">
        <f t="shared" si="25"/>
        <v>0</v>
      </c>
      <c r="BF53" s="307"/>
      <c r="BG53" s="9">
        <f t="shared" si="26"/>
        <v>0</v>
      </c>
      <c r="BH53" s="9"/>
      <c r="BI53" s="9">
        <f t="shared" si="27"/>
        <v>0</v>
      </c>
      <c r="BJ53" s="9"/>
      <c r="BK53" s="9">
        <f t="shared" si="28"/>
        <v>0</v>
      </c>
      <c r="BL53" s="6"/>
      <c r="BM53" s="6">
        <f t="shared" si="29"/>
        <v>0</v>
      </c>
      <c r="BN53" s="6"/>
      <c r="BO53" s="138">
        <f t="shared" si="30"/>
        <v>0</v>
      </c>
      <c r="BP53" s="137"/>
      <c r="BQ53" s="6">
        <f>BP53*G53</f>
        <v>0</v>
      </c>
      <c r="BR53" s="6"/>
      <c r="BS53" s="6">
        <f t="shared" si="32"/>
        <v>0</v>
      </c>
      <c r="BT53" s="6"/>
      <c r="BU53" s="138">
        <f t="shared" si="33"/>
        <v>0</v>
      </c>
      <c r="BV53" s="137"/>
      <c r="BW53" s="138">
        <f t="shared" si="0"/>
        <v>0</v>
      </c>
      <c r="BX53" s="137"/>
      <c r="BY53" s="138">
        <f t="shared" si="34"/>
        <v>0</v>
      </c>
      <c r="BZ53" s="137"/>
      <c r="CA53" s="6">
        <f t="shared" si="35"/>
        <v>0</v>
      </c>
      <c r="CB53" s="6"/>
      <c r="CC53" s="6">
        <f t="shared" si="44"/>
        <v>0</v>
      </c>
      <c r="CD53" s="6"/>
      <c r="CE53" s="6">
        <f t="shared" si="45"/>
        <v>0</v>
      </c>
      <c r="CF53" s="6">
        <v>45</v>
      </c>
      <c r="CG53" s="138">
        <f>45*222+10</f>
        <v>10000</v>
      </c>
      <c r="CH53" s="450"/>
      <c r="CI53" s="138">
        <f t="shared" si="37"/>
        <v>0</v>
      </c>
      <c r="CJ53" s="240">
        <f t="shared" si="38"/>
        <v>45</v>
      </c>
      <c r="CK53" s="138">
        <f t="shared" si="39"/>
        <v>10000</v>
      </c>
    </row>
    <row r="54" spans="1:89" ht="13.5" thickBot="1">
      <c r="A54" s="318">
        <v>43</v>
      </c>
      <c r="B54" s="779" t="s">
        <v>37</v>
      </c>
      <c r="C54" s="780"/>
      <c r="D54" s="780"/>
      <c r="E54" s="781"/>
      <c r="F54" s="327" t="s">
        <v>38</v>
      </c>
      <c r="G54" s="328"/>
      <c r="H54" s="238"/>
      <c r="I54" s="319"/>
      <c r="J54" s="319"/>
      <c r="K54" s="319"/>
      <c r="L54" s="320" t="s">
        <v>203</v>
      </c>
      <c r="M54" s="319">
        <v>22200</v>
      </c>
      <c r="N54" s="319" t="s">
        <v>202</v>
      </c>
      <c r="O54" s="319">
        <v>15000</v>
      </c>
      <c r="P54" s="319"/>
      <c r="Q54" s="319"/>
      <c r="R54" s="319" t="s">
        <v>204</v>
      </c>
      <c r="S54" s="319">
        <v>8400</v>
      </c>
      <c r="T54" s="319"/>
      <c r="U54" s="453">
        <v>-71000</v>
      </c>
      <c r="V54" s="319"/>
      <c r="W54" s="453">
        <f>32023.12</f>
        <v>32023.12</v>
      </c>
      <c r="X54" s="319" t="s">
        <v>205</v>
      </c>
      <c r="Y54" s="319">
        <v>9600</v>
      </c>
      <c r="Z54" s="321"/>
      <c r="AA54" s="321"/>
      <c r="AB54" s="319" t="s">
        <v>206</v>
      </c>
      <c r="AC54" s="319">
        <v>8000</v>
      </c>
      <c r="AD54" s="319"/>
      <c r="AE54" s="319"/>
      <c r="AF54" s="319"/>
      <c r="AG54" s="319"/>
      <c r="AH54" s="319"/>
      <c r="AI54" s="453">
        <f>35232.22</f>
        <v>35232.22</v>
      </c>
      <c r="AJ54" s="320"/>
      <c r="AK54" s="319"/>
      <c r="AL54" s="319"/>
      <c r="AM54" s="319"/>
      <c r="AN54" s="319"/>
      <c r="AO54" s="453">
        <f>142049</f>
        <v>142049</v>
      </c>
      <c r="AP54" s="319"/>
      <c r="AQ54" s="319"/>
      <c r="AR54" s="319"/>
      <c r="AS54" s="319"/>
      <c r="AT54" s="319"/>
      <c r="AU54" s="319"/>
      <c r="AV54" s="319" t="s">
        <v>207</v>
      </c>
      <c r="AW54" s="319">
        <v>26000</v>
      </c>
      <c r="AX54" s="321"/>
      <c r="AY54" s="321"/>
      <c r="AZ54" s="321"/>
      <c r="BA54" s="453">
        <f>80213.41/2</f>
        <v>40106.705</v>
      </c>
      <c r="BB54" s="321"/>
      <c r="BC54" s="453">
        <f>75861.9</f>
        <v>75861.9</v>
      </c>
      <c r="BD54" s="321"/>
      <c r="BE54" s="322">
        <v>9500</v>
      </c>
      <c r="BF54" s="460"/>
      <c r="BG54" s="461">
        <f>16800*0</f>
        <v>0</v>
      </c>
      <c r="BH54" s="321"/>
      <c r="BI54" s="321"/>
      <c r="BJ54" s="321"/>
      <c r="BK54" s="453">
        <f>93693.56</f>
        <v>93693.56</v>
      </c>
      <c r="BL54" s="319"/>
      <c r="BM54" s="453">
        <v>61588</v>
      </c>
      <c r="BN54" s="319" t="s">
        <v>208</v>
      </c>
      <c r="BO54" s="234">
        <v>8000</v>
      </c>
      <c r="BP54" s="238"/>
      <c r="BQ54" s="319">
        <v>7980.18</v>
      </c>
      <c r="BR54" s="319"/>
      <c r="BS54" s="319">
        <f t="shared" si="32"/>
        <v>0</v>
      </c>
      <c r="BT54" s="319"/>
      <c r="BU54" s="234">
        <f t="shared" si="33"/>
        <v>0</v>
      </c>
      <c r="BV54" s="238"/>
      <c r="BW54" s="234"/>
      <c r="BX54" s="238"/>
      <c r="BY54" s="234">
        <f t="shared" si="34"/>
        <v>0</v>
      </c>
      <c r="BZ54" s="238"/>
      <c r="CA54" s="319">
        <f t="shared" si="35"/>
        <v>0</v>
      </c>
      <c r="CB54" s="319"/>
      <c r="CC54" s="319">
        <v>4188.7</v>
      </c>
      <c r="CD54" s="319"/>
      <c r="CE54" s="319"/>
      <c r="CF54" s="319"/>
      <c r="CG54" s="234"/>
      <c r="CH54" s="451"/>
      <c r="CI54" s="138">
        <f t="shared" si="37"/>
        <v>0</v>
      </c>
      <c r="CJ54" s="240"/>
      <c r="CK54" s="476">
        <f>I54+K54+M54+O54+Q54+S54+U54+W54+Y54+AA54+AC54+AE54+AG54+AI54+AK54+AM54+AO54+AQ54+AS54+AU54+AW54+AY54+BA54+BC54+BE54+BG54+BI54+BK54+BM54+BO54+BQ54+BS54+BU54+BW54+BY54+CA54+CC54+CE54+CG54</f>
        <v>528423.3849999999</v>
      </c>
    </row>
    <row r="55" spans="1:89" ht="15.75" thickBot="1">
      <c r="A55" s="231"/>
      <c r="B55" s="776" t="s">
        <v>100</v>
      </c>
      <c r="C55" s="777"/>
      <c r="D55" s="777"/>
      <c r="E55" s="778"/>
      <c r="F55" s="323"/>
      <c r="G55" s="324"/>
      <c r="H55" s="302"/>
      <c r="I55" s="428">
        <f>SUM(I8:I54)</f>
        <v>2600</v>
      </c>
      <c r="J55" s="299"/>
      <c r="K55" s="429">
        <f>SUM(K8:K54)</f>
        <v>54960</v>
      </c>
      <c r="L55" s="299"/>
      <c r="M55" s="429">
        <f>SUM(M8:M54)</f>
        <v>101750</v>
      </c>
      <c r="N55" s="299"/>
      <c r="O55" s="428">
        <f>SUM(O8:O54)</f>
        <v>243330</v>
      </c>
      <c r="P55" s="325"/>
      <c r="Q55" s="428">
        <f>SUM(Q8:Q54)</f>
        <v>569950</v>
      </c>
      <c r="R55" s="325"/>
      <c r="S55" s="428">
        <f>SUM(S8:S54)</f>
        <v>252394</v>
      </c>
      <c r="T55" s="325"/>
      <c r="U55" s="428">
        <f>SUM(U8:U54)</f>
        <v>110100</v>
      </c>
      <c r="V55" s="325"/>
      <c r="W55" s="429">
        <f>SUM(W8:W54)</f>
        <v>108303.12</v>
      </c>
      <c r="X55" s="299"/>
      <c r="Y55" s="429">
        <f>SUM(Y8:Y54)</f>
        <v>75150</v>
      </c>
      <c r="Z55" s="299"/>
      <c r="AA55" s="429">
        <f>SUM(AA8:AA54)</f>
        <v>124525</v>
      </c>
      <c r="AB55" s="299"/>
      <c r="AC55" s="429">
        <f>SUM(AC8:AC54)</f>
        <v>163820</v>
      </c>
      <c r="AD55" s="299"/>
      <c r="AE55" s="429">
        <f>SUM(AE8:AE54)</f>
        <v>96737.5</v>
      </c>
      <c r="AF55" s="299"/>
      <c r="AG55" s="429">
        <f>SUM(AG8:AG54)</f>
        <v>96875</v>
      </c>
      <c r="AH55" s="299"/>
      <c r="AI55" s="428">
        <f>SUM(AI8:AI54)</f>
        <v>119822.22</v>
      </c>
      <c r="AJ55" s="299"/>
      <c r="AK55" s="429">
        <f>SUM(AK8:AK54)</f>
        <v>62073</v>
      </c>
      <c r="AL55" s="299"/>
      <c r="AM55" s="428">
        <f>SUM(AM8:AM54)</f>
        <v>25704</v>
      </c>
      <c r="AN55" s="299"/>
      <c r="AO55" s="429">
        <f>SUM(AO8:AO54)</f>
        <v>201075.5</v>
      </c>
      <c r="AP55" s="299"/>
      <c r="AQ55" s="428">
        <f>SUM(AQ8:AQ54)</f>
        <v>4537.5</v>
      </c>
      <c r="AR55" s="325"/>
      <c r="AS55" s="428">
        <f>SUM(AS8:AS54)</f>
        <v>228250</v>
      </c>
      <c r="AT55" s="299"/>
      <c r="AU55" s="429">
        <f>SUM(AU8:AU54)</f>
        <v>20900</v>
      </c>
      <c r="AV55" s="299"/>
      <c r="AW55" s="428">
        <f>SUM(AW8:AW54)</f>
        <v>120685</v>
      </c>
      <c r="AX55" s="299"/>
      <c r="AY55" s="429">
        <f>SUM(AY8:AY54)</f>
        <v>71500</v>
      </c>
      <c r="AZ55" s="299"/>
      <c r="BA55" s="429">
        <f>SUM(BA8:BA54)</f>
        <v>49181.705</v>
      </c>
      <c r="BB55" s="299"/>
      <c r="BC55" s="429">
        <f>SUM(BC8:BC54)</f>
        <v>101299.4</v>
      </c>
      <c r="BD55" s="299"/>
      <c r="BE55" s="430">
        <f>SUM(BE8:BE54)</f>
        <v>119500</v>
      </c>
      <c r="BF55" s="302"/>
      <c r="BG55" s="458">
        <f>SUM(BG8:BG54)</f>
        <v>248341</v>
      </c>
      <c r="BH55" s="299"/>
      <c r="BI55" s="429">
        <f>SUM(BI8:BI54)</f>
        <v>271800</v>
      </c>
      <c r="BJ55" s="299"/>
      <c r="BK55" s="429">
        <f>SUM(BK8:BK54)</f>
        <v>135493.56</v>
      </c>
      <c r="BL55" s="299"/>
      <c r="BM55" s="429">
        <f>SUM(BM8:BM54)</f>
        <v>183388</v>
      </c>
      <c r="BN55" s="299"/>
      <c r="BO55" s="431">
        <f>SUM(BO8:BO54)</f>
        <v>59244.9</v>
      </c>
      <c r="BP55" s="302"/>
      <c r="BQ55" s="429">
        <f>SUM(BQ8:BQ54)</f>
        <v>20480.18</v>
      </c>
      <c r="BR55" s="300"/>
      <c r="BS55" s="429">
        <f>SUM(BS9:BS54)</f>
        <v>25000</v>
      </c>
      <c r="BT55" s="300"/>
      <c r="BU55" s="431">
        <f>SUM(BU9:BU54)</f>
        <v>25000</v>
      </c>
      <c r="BV55" s="306"/>
      <c r="BW55" s="432">
        <f>SUM(BW9:BW54)</f>
        <v>29287.5</v>
      </c>
      <c r="BX55" s="306"/>
      <c r="BY55" s="431">
        <f>SUM(BY9:BY54)</f>
        <v>10890</v>
      </c>
      <c r="BZ55" s="306"/>
      <c r="CA55" s="429">
        <f>SUM(CA8:CA54)</f>
        <v>12500</v>
      </c>
      <c r="CB55" s="299"/>
      <c r="CC55" s="429">
        <f>SUM(CC8:CC54)</f>
        <v>6708.7</v>
      </c>
      <c r="CD55" s="299"/>
      <c r="CE55" s="429">
        <f>SUM(CE8:CE54)</f>
        <v>12500</v>
      </c>
      <c r="CF55" s="299"/>
      <c r="CG55" s="431">
        <f>SUM(CG8:CG54)</f>
        <v>36864</v>
      </c>
      <c r="CH55" s="452"/>
      <c r="CI55" s="431">
        <f>SUM(CI8:CI54)</f>
        <v>41800</v>
      </c>
      <c r="CJ55" s="302"/>
      <c r="CK55" s="477">
        <f>SUM(CK9:CK54)</f>
        <v>4244320.785</v>
      </c>
    </row>
  </sheetData>
  <mergeCells count="131">
    <mergeCell ref="CB5:CC5"/>
    <mergeCell ref="CD5:CE5"/>
    <mergeCell ref="CF5:CG5"/>
    <mergeCell ref="CH6:CI6"/>
    <mergeCell ref="CD6:CE6"/>
    <mergeCell ref="CF6:CG6"/>
    <mergeCell ref="CH5:CI5"/>
    <mergeCell ref="BJ5:BK5"/>
    <mergeCell ref="BN5:BO5"/>
    <mergeCell ref="BL5:BM5"/>
    <mergeCell ref="BZ5:CA5"/>
    <mergeCell ref="BP5:BQ5"/>
    <mergeCell ref="BV5:BW5"/>
    <mergeCell ref="BR5:BS5"/>
    <mergeCell ref="BT5:BU5"/>
    <mergeCell ref="AP5:AQ5"/>
    <mergeCell ref="AR5:AS5"/>
    <mergeCell ref="AT5:AU5"/>
    <mergeCell ref="AV5:AW5"/>
    <mergeCell ref="AH5:AI5"/>
    <mergeCell ref="AJ5:AK5"/>
    <mergeCell ref="AL5:AM5"/>
    <mergeCell ref="AN5:AO5"/>
    <mergeCell ref="Z5:AA5"/>
    <mergeCell ref="AB5:AC5"/>
    <mergeCell ref="AD5:AE5"/>
    <mergeCell ref="AF5:AG5"/>
    <mergeCell ref="AX5:AY5"/>
    <mergeCell ref="AZ5:BA5"/>
    <mergeCell ref="BD5:BE5"/>
    <mergeCell ref="BB5:BC5"/>
    <mergeCell ref="BF5:BG5"/>
    <mergeCell ref="BH5:BI5"/>
    <mergeCell ref="B54:E54"/>
    <mergeCell ref="B47:E47"/>
    <mergeCell ref="B48:E48"/>
    <mergeCell ref="B46:E46"/>
    <mergeCell ref="B42:E42"/>
    <mergeCell ref="B43:E43"/>
    <mergeCell ref="B44:E44"/>
    <mergeCell ref="B45:E45"/>
    <mergeCell ref="B55:E55"/>
    <mergeCell ref="B49:E49"/>
    <mergeCell ref="B50:E50"/>
    <mergeCell ref="B51:E51"/>
    <mergeCell ref="B52:E52"/>
    <mergeCell ref="B53:E53"/>
    <mergeCell ref="B38:E38"/>
    <mergeCell ref="B39:E39"/>
    <mergeCell ref="B40:E40"/>
    <mergeCell ref="B41:E41"/>
    <mergeCell ref="B34:E34"/>
    <mergeCell ref="B35:E35"/>
    <mergeCell ref="B36:E36"/>
    <mergeCell ref="B37:E37"/>
    <mergeCell ref="B30:E30"/>
    <mergeCell ref="B31:E31"/>
    <mergeCell ref="B32:E32"/>
    <mergeCell ref="B33:E33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CJ6:CJ7"/>
    <mergeCell ref="CK6:CK7"/>
    <mergeCell ref="B8:E8"/>
    <mergeCell ref="B9:E9"/>
    <mergeCell ref="BL6:BM6"/>
    <mergeCell ref="BN6:BO6"/>
    <mergeCell ref="BP6:BQ6"/>
    <mergeCell ref="CB6:CC6"/>
    <mergeCell ref="BX6:BY6"/>
    <mergeCell ref="BD6:BE6"/>
    <mergeCell ref="BH6:BI6"/>
    <mergeCell ref="BJ6:BK6"/>
    <mergeCell ref="AV6:AW6"/>
    <mergeCell ref="AX6:AY6"/>
    <mergeCell ref="AZ6:BA6"/>
    <mergeCell ref="BB6:BC6"/>
    <mergeCell ref="AP6:AQ6"/>
    <mergeCell ref="AR6:AS6"/>
    <mergeCell ref="AT6:AU6"/>
    <mergeCell ref="BF6:BG6"/>
    <mergeCell ref="AH6:AI6"/>
    <mergeCell ref="AJ6:AK6"/>
    <mergeCell ref="AL6:AM6"/>
    <mergeCell ref="AN6:AO6"/>
    <mergeCell ref="Z6:AA6"/>
    <mergeCell ref="AB6:AC6"/>
    <mergeCell ref="AD6:AE6"/>
    <mergeCell ref="AF6:AG6"/>
    <mergeCell ref="R6:S6"/>
    <mergeCell ref="T6:U6"/>
    <mergeCell ref="V6:W6"/>
    <mergeCell ref="X6:Y6"/>
    <mergeCell ref="BZ6:CA6"/>
    <mergeCell ref="BR6:BS6"/>
    <mergeCell ref="BT6:BU6"/>
    <mergeCell ref="BV6:BW6"/>
    <mergeCell ref="BX5:BY5"/>
    <mergeCell ref="A5:A7"/>
    <mergeCell ref="B5:E7"/>
    <mergeCell ref="F5:F7"/>
    <mergeCell ref="G5:G7"/>
    <mergeCell ref="H6:I6"/>
    <mergeCell ref="J6:K6"/>
    <mergeCell ref="L6:M6"/>
    <mergeCell ref="N6:O6"/>
    <mergeCell ref="P6:Q6"/>
    <mergeCell ref="CH1:CI1"/>
    <mergeCell ref="CH2:CI2"/>
    <mergeCell ref="CH3:CI3"/>
    <mergeCell ref="A4:I4"/>
    <mergeCell ref="F1:I1"/>
    <mergeCell ref="F3:I3"/>
  </mergeCells>
  <printOptions/>
  <pageMargins left="0.61" right="0.17" top="0.4" bottom="0.6" header="0.25" footer="0.5118110236220472"/>
  <pageSetup horizontalDpi="600" verticalDpi="600" orientation="landscape" paperSize="9" scale="56" r:id="rId1"/>
  <colBreaks count="3" manualBreakCount="3">
    <brk id="21" max="54" man="1"/>
    <brk id="45" max="54" man="1"/>
    <brk id="61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75" zoomScaleSheetLayoutView="75" workbookViewId="0" topLeftCell="A1">
      <selection activeCell="I57" sqref="I57:M57"/>
    </sheetView>
  </sheetViews>
  <sheetFormatPr defaultColWidth="9.00390625" defaultRowHeight="12.75"/>
  <cols>
    <col min="1" max="1" width="2.875" style="0" customWidth="1"/>
    <col min="5" max="5" width="40.75390625" style="0" customWidth="1"/>
    <col min="6" max="6" width="10.375" style="0" customWidth="1"/>
    <col min="7" max="7" width="11.00390625" style="0" customWidth="1"/>
    <col min="8" max="8" width="11.75390625" style="0" customWidth="1"/>
    <col min="9" max="9" width="11.125" style="0" customWidth="1"/>
    <col min="10" max="10" width="11.25390625" style="0" customWidth="1"/>
    <col min="11" max="11" width="10.625" style="0" customWidth="1"/>
    <col min="12" max="12" width="11.00390625" style="0" customWidth="1"/>
    <col min="13" max="13" width="10.625" style="0" customWidth="1"/>
    <col min="14" max="14" width="11.875" style="0" customWidth="1"/>
    <col min="15" max="15" width="13.125" style="0" customWidth="1"/>
  </cols>
  <sheetData>
    <row r="1" spans="1:15" ht="15.75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569" t="s">
        <v>243</v>
      </c>
      <c r="N1" s="569"/>
      <c r="O1" s="569"/>
    </row>
    <row r="2" spans="1:15" ht="15.75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569"/>
      <c r="N2" s="569"/>
      <c r="O2" s="569"/>
    </row>
    <row r="3" spans="1:15" ht="15.75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568" t="s">
        <v>246</v>
      </c>
      <c r="N3" s="569"/>
      <c r="O3" s="569"/>
    </row>
    <row r="4" spans="1:15" ht="18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569" t="s">
        <v>244</v>
      </c>
      <c r="N4" s="569"/>
      <c r="O4" s="569"/>
    </row>
    <row r="5" spans="1:15" ht="18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507"/>
      <c r="N5" s="507"/>
      <c r="O5" s="507"/>
    </row>
    <row r="6" spans="1:15" ht="18.75" thickBot="1">
      <c r="A6" s="785" t="s">
        <v>138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</row>
    <row r="7" spans="1:15" ht="16.5" customHeight="1">
      <c r="A7" s="789" t="s">
        <v>0</v>
      </c>
      <c r="B7" s="792" t="s">
        <v>62</v>
      </c>
      <c r="C7" s="793"/>
      <c r="D7" s="793"/>
      <c r="E7" s="794"/>
      <c r="F7" s="800" t="s">
        <v>2</v>
      </c>
      <c r="G7" s="623" t="s">
        <v>63</v>
      </c>
      <c r="H7" s="626" t="s">
        <v>136</v>
      </c>
      <c r="I7" s="583"/>
      <c r="J7" s="626" t="s">
        <v>136</v>
      </c>
      <c r="K7" s="627"/>
      <c r="L7" s="583" t="s">
        <v>136</v>
      </c>
      <c r="M7" s="627"/>
      <c r="N7" s="626" t="s">
        <v>119</v>
      </c>
      <c r="O7" s="627"/>
    </row>
    <row r="8" spans="1:15" ht="13.5" thickBot="1">
      <c r="A8" s="790"/>
      <c r="B8" s="795"/>
      <c r="C8" s="689"/>
      <c r="D8" s="689"/>
      <c r="E8" s="796"/>
      <c r="F8" s="801"/>
      <c r="G8" s="803"/>
      <c r="H8" s="806" t="s">
        <v>3</v>
      </c>
      <c r="I8" s="630"/>
      <c r="J8" s="806">
        <v>2</v>
      </c>
      <c r="K8" s="629"/>
      <c r="L8" s="805">
        <v>3</v>
      </c>
      <c r="M8" s="629"/>
      <c r="N8" s="628" t="s">
        <v>137</v>
      </c>
      <c r="O8" s="629"/>
    </row>
    <row r="9" spans="1:15" ht="26.25" thickBot="1">
      <c r="A9" s="791"/>
      <c r="B9" s="797"/>
      <c r="C9" s="798"/>
      <c r="D9" s="798"/>
      <c r="E9" s="799"/>
      <c r="F9" s="802"/>
      <c r="G9" s="804"/>
      <c r="H9" s="143" t="s">
        <v>6</v>
      </c>
      <c r="I9" s="246" t="s">
        <v>7</v>
      </c>
      <c r="J9" s="248" t="s">
        <v>6</v>
      </c>
      <c r="K9" s="249" t="s">
        <v>7</v>
      </c>
      <c r="L9" s="143" t="s">
        <v>6</v>
      </c>
      <c r="M9" s="246" t="s">
        <v>7</v>
      </c>
      <c r="N9" s="248" t="s">
        <v>6</v>
      </c>
      <c r="O9" s="249" t="s">
        <v>7</v>
      </c>
    </row>
    <row r="10" spans="1:15" ht="15">
      <c r="A10" s="239"/>
      <c r="B10" s="786" t="s">
        <v>64</v>
      </c>
      <c r="C10" s="787"/>
      <c r="D10" s="787"/>
      <c r="E10" s="788"/>
      <c r="F10" s="141"/>
      <c r="G10" s="245"/>
      <c r="H10" s="242"/>
      <c r="I10" s="236"/>
      <c r="J10" s="141"/>
      <c r="K10" s="142"/>
      <c r="L10" s="242"/>
      <c r="M10" s="494">
        <v>51244.9</v>
      </c>
      <c r="N10" s="495"/>
      <c r="O10" s="496">
        <v>51244.9</v>
      </c>
    </row>
    <row r="11" spans="1:15" ht="12.75" customHeight="1">
      <c r="A11" s="240">
        <v>1</v>
      </c>
      <c r="B11" s="760" t="s">
        <v>65</v>
      </c>
      <c r="C11" s="682"/>
      <c r="D11" s="682"/>
      <c r="E11" s="682"/>
      <c r="F11" s="137" t="s">
        <v>66</v>
      </c>
      <c r="G11" s="138">
        <v>7953</v>
      </c>
      <c r="H11" s="243">
        <f>'Рем.стр.ДУ-1'!BP9</f>
        <v>0</v>
      </c>
      <c r="I11" s="237">
        <f>'Рем.стр.ДУ-1'!BQ9</f>
        <v>0</v>
      </c>
      <c r="J11" s="137">
        <f>'Рем.стр.ДУ 2'!CF9</f>
        <v>0</v>
      </c>
      <c r="K11" s="138">
        <f>'Рем.стр.ДУ 2'!CG9</f>
        <v>0</v>
      </c>
      <c r="L11" s="243">
        <f>'Рем.стр.ДУ 3'!CJ9</f>
        <v>0</v>
      </c>
      <c r="M11" s="480"/>
      <c r="N11" s="307">
        <f>H11+J11+L11</f>
        <v>0</v>
      </c>
      <c r="O11" s="481">
        <f>I11+K11+M11</f>
        <v>0</v>
      </c>
    </row>
    <row r="12" spans="1:15" ht="12.75">
      <c r="A12" s="240">
        <v>2</v>
      </c>
      <c r="B12" s="764" t="s">
        <v>67</v>
      </c>
      <c r="C12" s="670"/>
      <c r="D12" s="670"/>
      <c r="E12" s="670"/>
      <c r="F12" s="137" t="s">
        <v>68</v>
      </c>
      <c r="G12" s="138">
        <v>418</v>
      </c>
      <c r="H12" s="243">
        <f>'Рем.стр.ДУ-1'!BP10</f>
        <v>0</v>
      </c>
      <c r="I12" s="237">
        <f>'Рем.стр.ДУ-1'!BQ10</f>
        <v>0</v>
      </c>
      <c r="J12" s="137">
        <f>'Рем.стр.ДУ 2'!CF10</f>
        <v>0</v>
      </c>
      <c r="K12" s="138">
        <f>'Рем.стр.ДУ 2'!CG10</f>
        <v>0</v>
      </c>
      <c r="L12" s="243">
        <f>'Рем.стр.ДУ 3'!CJ10</f>
        <v>100</v>
      </c>
      <c r="M12" s="243">
        <f>'Рем.стр.ДУ 3'!CK10</f>
        <v>41800</v>
      </c>
      <c r="N12" s="137">
        <f aca="true" t="shared" si="0" ref="N12:N56">H12+J12+L12</f>
        <v>100</v>
      </c>
      <c r="O12" s="138">
        <f aca="true" t="shared" si="1" ref="O12:O56">I12+K12+M12</f>
        <v>41800</v>
      </c>
    </row>
    <row r="13" spans="1:15" ht="12.75" customHeight="1">
      <c r="A13" s="240">
        <v>3</v>
      </c>
      <c r="B13" s="766" t="s">
        <v>126</v>
      </c>
      <c r="C13" s="679"/>
      <c r="D13" s="679"/>
      <c r="E13" s="729"/>
      <c r="F13" s="137" t="s">
        <v>68</v>
      </c>
      <c r="G13" s="138">
        <v>534</v>
      </c>
      <c r="H13" s="243">
        <f>'Рем.стр.ДУ-1'!BP11</f>
        <v>0</v>
      </c>
      <c r="I13" s="237">
        <f>'Рем.стр.ДУ-1'!BQ11</f>
        <v>0</v>
      </c>
      <c r="J13" s="137">
        <f>'Рем.стр.ДУ 2'!CF11</f>
        <v>142.07999999999998</v>
      </c>
      <c r="K13" s="138">
        <f>'Рем.стр.ДУ 2'!CG11</f>
        <v>75870.72</v>
      </c>
      <c r="L13" s="243">
        <f>'Рем.стр.ДУ 3'!CJ11</f>
        <v>0</v>
      </c>
      <c r="M13" s="243">
        <f>'Рем.стр.ДУ 3'!CK11</f>
        <v>0</v>
      </c>
      <c r="N13" s="137">
        <f t="shared" si="0"/>
        <v>142.07999999999998</v>
      </c>
      <c r="O13" s="138">
        <f t="shared" si="1"/>
        <v>75870.72</v>
      </c>
    </row>
    <row r="14" spans="1:15" ht="12.75">
      <c r="A14" s="240">
        <v>4</v>
      </c>
      <c r="B14" s="764" t="s">
        <v>70</v>
      </c>
      <c r="C14" s="673"/>
      <c r="D14" s="673"/>
      <c r="E14" s="673"/>
      <c r="F14" s="137" t="s">
        <v>68</v>
      </c>
      <c r="G14" s="138">
        <v>418</v>
      </c>
      <c r="H14" s="243">
        <f>'Рем.стр.ДУ-1'!BP12</f>
        <v>159.3</v>
      </c>
      <c r="I14" s="237">
        <f>'Рем.стр.ДУ-1'!BQ12</f>
        <v>66587.4</v>
      </c>
      <c r="J14" s="137">
        <f>'Рем.стр.ДУ 2'!CF12</f>
        <v>158</v>
      </c>
      <c r="K14" s="138">
        <f>'Рем.стр.ДУ 2'!CG12</f>
        <v>66044</v>
      </c>
      <c r="L14" s="243">
        <f>'Рем.стр.ДУ 3'!CJ12</f>
        <v>950</v>
      </c>
      <c r="M14" s="243">
        <f>'Рем.стр.ДУ 3'!CK12</f>
        <v>397100</v>
      </c>
      <c r="N14" s="137">
        <f t="shared" si="0"/>
        <v>1267.3</v>
      </c>
      <c r="O14" s="138">
        <f t="shared" si="1"/>
        <v>529731.4</v>
      </c>
    </row>
    <row r="15" spans="1:15" ht="12.75">
      <c r="A15" s="240">
        <v>5</v>
      </c>
      <c r="B15" s="764" t="s">
        <v>71</v>
      </c>
      <c r="C15" s="673"/>
      <c r="D15" s="673"/>
      <c r="E15" s="673"/>
      <c r="F15" s="137" t="s">
        <v>68</v>
      </c>
      <c r="G15" s="138">
        <v>1650</v>
      </c>
      <c r="H15" s="243">
        <f>'Рем.стр.ДУ-1'!BP13</f>
        <v>10</v>
      </c>
      <c r="I15" s="237">
        <f>'Рем.стр.ДУ-1'!BQ13</f>
        <v>16500</v>
      </c>
      <c r="J15" s="137">
        <f>'Рем.стр.ДУ 2'!CF13</f>
        <v>0</v>
      </c>
      <c r="K15" s="138">
        <f>'Рем.стр.ДУ 2'!CG13</f>
        <v>0</v>
      </c>
      <c r="L15" s="243">
        <f>'Рем.стр.ДУ 3'!CJ13</f>
        <v>23</v>
      </c>
      <c r="M15" s="243">
        <f>'Рем.стр.ДУ 3'!CK13</f>
        <v>37950</v>
      </c>
      <c r="N15" s="137">
        <f t="shared" si="0"/>
        <v>33</v>
      </c>
      <c r="O15" s="138">
        <f t="shared" si="1"/>
        <v>54450</v>
      </c>
    </row>
    <row r="16" spans="1:15" ht="12.75" customHeight="1">
      <c r="A16" s="240">
        <v>6</v>
      </c>
      <c r="B16" s="760" t="s">
        <v>127</v>
      </c>
      <c r="C16" s="684"/>
      <c r="D16" s="684"/>
      <c r="E16" s="684"/>
      <c r="F16" s="137" t="s">
        <v>68</v>
      </c>
      <c r="G16" s="138">
        <v>6500</v>
      </c>
      <c r="H16" s="243">
        <f>'Рем.стр.ДУ-1'!BP14</f>
        <v>0</v>
      </c>
      <c r="I16" s="237">
        <f>'Рем.стр.ДУ-1'!BQ14</f>
        <v>0</v>
      </c>
      <c r="J16" s="137">
        <f>'Рем.стр.ДУ 2'!CF14</f>
        <v>0</v>
      </c>
      <c r="K16" s="138">
        <f>'Рем.стр.ДУ 2'!CG14</f>
        <v>0</v>
      </c>
      <c r="L16" s="243">
        <f>'Рем.стр.ДУ 3'!CJ14</f>
        <v>0</v>
      </c>
      <c r="M16" s="243">
        <f>'Рем.стр.ДУ 3'!CK14</f>
        <v>0</v>
      </c>
      <c r="N16" s="137">
        <f t="shared" si="0"/>
        <v>0</v>
      </c>
      <c r="O16" s="138">
        <f t="shared" si="1"/>
        <v>0</v>
      </c>
    </row>
    <row r="17" spans="1:15" ht="15">
      <c r="A17" s="240"/>
      <c r="B17" s="758" t="s">
        <v>72</v>
      </c>
      <c r="C17" s="680"/>
      <c r="D17" s="680"/>
      <c r="E17" s="675"/>
      <c r="F17" s="137"/>
      <c r="G17" s="138"/>
      <c r="H17" s="243">
        <f>'Рем.стр.ДУ-1'!BP15</f>
        <v>0</v>
      </c>
      <c r="I17" s="237">
        <f>'Рем.стр.ДУ-1'!BQ15</f>
        <v>0</v>
      </c>
      <c r="J17" s="137">
        <f>'Рем.стр.ДУ 2'!CF15</f>
        <v>0</v>
      </c>
      <c r="K17" s="138">
        <f>'Рем.стр.ДУ 2'!CG15</f>
        <v>0</v>
      </c>
      <c r="L17" s="243">
        <f>'Рем.стр.ДУ 3'!CJ15</f>
        <v>0</v>
      </c>
      <c r="M17" s="243">
        <f>'Рем.стр.ДУ 3'!CK15</f>
        <v>0</v>
      </c>
      <c r="N17" s="137">
        <f t="shared" si="0"/>
        <v>0</v>
      </c>
      <c r="O17" s="138">
        <f t="shared" si="1"/>
        <v>0</v>
      </c>
    </row>
    <row r="18" spans="1:15" ht="12.75">
      <c r="A18" s="240">
        <v>7</v>
      </c>
      <c r="B18" s="764" t="s">
        <v>73</v>
      </c>
      <c r="C18" s="673"/>
      <c r="D18" s="673"/>
      <c r="E18" s="673"/>
      <c r="F18" s="137" t="s">
        <v>69</v>
      </c>
      <c r="G18" s="138">
        <v>200</v>
      </c>
      <c r="H18" s="243">
        <f>'Рем.стр.ДУ-1'!BP16</f>
        <v>0</v>
      </c>
      <c r="I18" s="237">
        <f>'Рем.стр.ДУ-1'!BQ16</f>
        <v>0</v>
      </c>
      <c r="J18" s="137">
        <f>'Рем.стр.ДУ 2'!CF16</f>
        <v>0</v>
      </c>
      <c r="K18" s="138">
        <f>'Рем.стр.ДУ 2'!CG16</f>
        <v>0</v>
      </c>
      <c r="L18" s="243">
        <f>'Рем.стр.ДУ 3'!CJ16</f>
        <v>13</v>
      </c>
      <c r="M18" s="243">
        <f>'Рем.стр.ДУ 3'!CK16</f>
        <v>2600</v>
      </c>
      <c r="N18" s="137">
        <f t="shared" si="0"/>
        <v>13</v>
      </c>
      <c r="O18" s="138">
        <f t="shared" si="1"/>
        <v>2600</v>
      </c>
    </row>
    <row r="19" spans="1:15" ht="12.75">
      <c r="A19" s="240">
        <v>8</v>
      </c>
      <c r="B19" s="764" t="s">
        <v>74</v>
      </c>
      <c r="C19" s="673"/>
      <c r="D19" s="673"/>
      <c r="E19" s="673"/>
      <c r="F19" s="137" t="s">
        <v>66</v>
      </c>
      <c r="G19" s="138">
        <v>7953</v>
      </c>
      <c r="H19" s="243">
        <f>'Рем.стр.ДУ-1'!BP17</f>
        <v>0.85</v>
      </c>
      <c r="I19" s="237">
        <f>'Рем.стр.ДУ-1'!BQ17</f>
        <v>6760.05</v>
      </c>
      <c r="J19" s="137">
        <f>'Рем.стр.ДУ 2'!CF17</f>
        <v>0</v>
      </c>
      <c r="K19" s="138">
        <f>'Рем.стр.ДУ 2'!CG17</f>
        <v>0</v>
      </c>
      <c r="L19" s="243">
        <f>'Рем.стр.ДУ 3'!CJ17</f>
        <v>7.5</v>
      </c>
      <c r="M19" s="243">
        <f>'Рем.стр.ДУ 3'!CK17</f>
        <v>59647.5</v>
      </c>
      <c r="N19" s="137">
        <f t="shared" si="0"/>
        <v>8.35</v>
      </c>
      <c r="O19" s="138">
        <f t="shared" si="1"/>
        <v>66407.55</v>
      </c>
    </row>
    <row r="20" spans="1:15" ht="12.75" customHeight="1">
      <c r="A20" s="240">
        <v>9</v>
      </c>
      <c r="B20" s="760" t="s">
        <v>75</v>
      </c>
      <c r="C20" s="682"/>
      <c r="D20" s="682"/>
      <c r="E20" s="682"/>
      <c r="F20" s="137" t="s">
        <v>69</v>
      </c>
      <c r="G20" s="138">
        <v>350</v>
      </c>
      <c r="H20" s="243">
        <f>'Рем.стр.ДУ-1'!BP18</f>
        <v>40</v>
      </c>
      <c r="I20" s="237">
        <f>'Рем.стр.ДУ-1'!BQ18</f>
        <v>14000</v>
      </c>
      <c r="J20" s="137">
        <f>'Рем.стр.ДУ 2'!CF18</f>
        <v>0</v>
      </c>
      <c r="K20" s="138">
        <f>'Рем.стр.ДУ 2'!CG18</f>
        <v>0</v>
      </c>
      <c r="L20" s="243">
        <f>'Рем.стр.ДУ 3'!CJ18</f>
        <v>3</v>
      </c>
      <c r="M20" s="243">
        <f>'Рем.стр.ДУ 3'!CK18</f>
        <v>1050</v>
      </c>
      <c r="N20" s="137">
        <f t="shared" si="0"/>
        <v>43</v>
      </c>
      <c r="O20" s="138">
        <f t="shared" si="1"/>
        <v>15050</v>
      </c>
    </row>
    <row r="21" spans="1:15" ht="12.75">
      <c r="A21" s="240">
        <v>10</v>
      </c>
      <c r="B21" s="770" t="s">
        <v>76</v>
      </c>
      <c r="C21" s="673"/>
      <c r="D21" s="673"/>
      <c r="E21" s="673"/>
      <c r="F21" s="137" t="s">
        <v>17</v>
      </c>
      <c r="G21" s="138">
        <v>4200</v>
      </c>
      <c r="H21" s="243">
        <f>'Рем.стр.ДУ-1'!BP19</f>
        <v>3</v>
      </c>
      <c r="I21" s="237">
        <f>'Рем.стр.ДУ-1'!BQ19</f>
        <v>12600</v>
      </c>
      <c r="J21" s="137">
        <f>'Рем.стр.ДУ 2'!CF19</f>
        <v>0</v>
      </c>
      <c r="K21" s="138">
        <f>'Рем.стр.ДУ 2'!CG19</f>
        <v>0</v>
      </c>
      <c r="L21" s="243">
        <f>'Рем.стр.ДУ 3'!CJ19</f>
        <v>8</v>
      </c>
      <c r="M21" s="243">
        <f>'Рем.стр.ДУ 3'!CK19</f>
        <v>33600</v>
      </c>
      <c r="N21" s="137">
        <f t="shared" si="0"/>
        <v>11</v>
      </c>
      <c r="O21" s="138">
        <f t="shared" si="1"/>
        <v>46200</v>
      </c>
    </row>
    <row r="22" spans="1:15" ht="12.75">
      <c r="A22" s="240">
        <v>11</v>
      </c>
      <c r="B22" s="764" t="s">
        <v>128</v>
      </c>
      <c r="C22" s="673"/>
      <c r="D22" s="673"/>
      <c r="E22" s="673"/>
      <c r="F22" s="137" t="s">
        <v>68</v>
      </c>
      <c r="G22" s="138">
        <v>2750</v>
      </c>
      <c r="H22" s="243">
        <f>'Рем.стр.ДУ-1'!BP20</f>
        <v>5.4</v>
      </c>
      <c r="I22" s="237">
        <f>'Рем.стр.ДУ-1'!BQ20</f>
        <v>14850.000000000002</v>
      </c>
      <c r="J22" s="137">
        <f>'Рем.стр.ДУ 2'!CF20</f>
        <v>0</v>
      </c>
      <c r="K22" s="138">
        <f>'Рем.стр.ДУ 2'!CG20</f>
        <v>0</v>
      </c>
      <c r="L22" s="243">
        <f>'Рем.стр.ДУ 3'!CJ20</f>
        <v>100.57</v>
      </c>
      <c r="M22" s="243">
        <f>'Рем.стр.ДУ 3'!CK20</f>
        <v>276573</v>
      </c>
      <c r="N22" s="137">
        <f t="shared" si="0"/>
        <v>105.97</v>
      </c>
      <c r="O22" s="138">
        <f t="shared" si="1"/>
        <v>291423</v>
      </c>
    </row>
    <row r="23" spans="1:15" ht="12.75">
      <c r="A23" s="240">
        <v>12</v>
      </c>
      <c r="B23" s="770" t="s">
        <v>77</v>
      </c>
      <c r="C23" s="673"/>
      <c r="D23" s="673"/>
      <c r="E23" s="673"/>
      <c r="F23" s="137" t="s">
        <v>68</v>
      </c>
      <c r="G23" s="138">
        <v>1815</v>
      </c>
      <c r="H23" s="243">
        <f>'Рем.стр.ДУ-1'!BP21</f>
        <v>111</v>
      </c>
      <c r="I23" s="237">
        <f>'Рем.стр.ДУ-1'!BQ21</f>
        <v>201465</v>
      </c>
      <c r="J23" s="137">
        <f>'Рем.стр.ДУ 2'!CF21</f>
        <v>4.5</v>
      </c>
      <c r="K23" s="138">
        <f>'Рем.стр.ДУ 2'!CG21</f>
        <v>8167.5</v>
      </c>
      <c r="L23" s="243">
        <f>'Рем.стр.ДУ 3'!CJ21</f>
        <v>48.7</v>
      </c>
      <c r="M23" s="243">
        <f>'Рем.стр.ДУ 3'!CK21</f>
        <v>88390.5</v>
      </c>
      <c r="N23" s="137">
        <f t="shared" si="0"/>
        <v>164.2</v>
      </c>
      <c r="O23" s="138">
        <f t="shared" si="1"/>
        <v>298023</v>
      </c>
    </row>
    <row r="24" spans="1:15" ht="12.75">
      <c r="A24" s="240">
        <v>13</v>
      </c>
      <c r="B24" s="770" t="s">
        <v>78</v>
      </c>
      <c r="C24" s="673"/>
      <c r="D24" s="673"/>
      <c r="E24" s="673"/>
      <c r="F24" s="137" t="s">
        <v>68</v>
      </c>
      <c r="G24" s="138">
        <v>451</v>
      </c>
      <c r="H24" s="243">
        <f>'Рем.стр.ДУ-1'!BP22</f>
        <v>490</v>
      </c>
      <c r="I24" s="237">
        <f>'Рем.стр.ДУ-1'!BQ22</f>
        <v>220990</v>
      </c>
      <c r="J24" s="137">
        <f>'Рем.стр.ДУ 2'!CF22</f>
        <v>514.2</v>
      </c>
      <c r="K24" s="138">
        <f>'Рем.стр.ДУ 2'!CG22</f>
        <v>231904.2</v>
      </c>
      <c r="L24" s="243">
        <f>'Рем.стр.ДУ 3'!CJ22</f>
        <v>220</v>
      </c>
      <c r="M24" s="243">
        <f>'Рем.стр.ДУ 3'!CK22</f>
        <v>99220</v>
      </c>
      <c r="N24" s="137">
        <f t="shared" si="0"/>
        <v>1224.2</v>
      </c>
      <c r="O24" s="138">
        <f t="shared" si="1"/>
        <v>552114.2</v>
      </c>
    </row>
    <row r="25" spans="1:15" ht="12.75">
      <c r="A25" s="240">
        <v>14</v>
      </c>
      <c r="B25" s="770" t="s">
        <v>79</v>
      </c>
      <c r="C25" s="673"/>
      <c r="D25" s="673"/>
      <c r="E25" s="673"/>
      <c r="F25" s="137" t="s">
        <v>68</v>
      </c>
      <c r="G25" s="138">
        <v>40</v>
      </c>
      <c r="H25" s="243">
        <f>'Рем.стр.ДУ-1'!BP23</f>
        <v>1360</v>
      </c>
      <c r="I25" s="237">
        <f>'Рем.стр.ДУ-1'!BQ23</f>
        <v>54400</v>
      </c>
      <c r="J25" s="137">
        <f>'Рем.стр.ДУ 2'!CF23</f>
        <v>626</v>
      </c>
      <c r="K25" s="138">
        <f>'Рем.стр.ДУ 2'!CG23</f>
        <v>25040</v>
      </c>
      <c r="L25" s="243">
        <f>'Рем.стр.ДУ 3'!CJ23</f>
        <v>1405</v>
      </c>
      <c r="M25" s="243">
        <f>'Рем.стр.ДУ 3'!CK23</f>
        <v>56200</v>
      </c>
      <c r="N25" s="137">
        <f t="shared" si="0"/>
        <v>3391</v>
      </c>
      <c r="O25" s="138">
        <f t="shared" si="1"/>
        <v>135640</v>
      </c>
    </row>
    <row r="26" spans="1:15" ht="12.75">
      <c r="A26" s="240">
        <v>15</v>
      </c>
      <c r="B26" s="770" t="s">
        <v>125</v>
      </c>
      <c r="C26" s="673"/>
      <c r="D26" s="673"/>
      <c r="E26" s="673"/>
      <c r="F26" s="137" t="s">
        <v>68</v>
      </c>
      <c r="G26" s="138">
        <v>209</v>
      </c>
      <c r="H26" s="243">
        <f>'Рем.стр.ДУ-1'!BP24</f>
        <v>15</v>
      </c>
      <c r="I26" s="237">
        <f>'Рем.стр.ДУ-1'!BQ24</f>
        <v>3135</v>
      </c>
      <c r="J26" s="137">
        <f>'Рем.стр.ДУ 2'!CF24</f>
        <v>263.8</v>
      </c>
      <c r="K26" s="138">
        <f>'Рем.стр.ДУ 2'!CG24</f>
        <v>55134.200000000004</v>
      </c>
      <c r="L26" s="243">
        <f>'Рем.стр.ДУ 3'!CJ24</f>
        <v>0</v>
      </c>
      <c r="M26" s="243">
        <f>'Рем.стр.ДУ 3'!CK24</f>
        <v>0</v>
      </c>
      <c r="N26" s="137">
        <f t="shared" si="0"/>
        <v>278.8</v>
      </c>
      <c r="O26" s="138">
        <f t="shared" si="1"/>
        <v>58269.200000000004</v>
      </c>
    </row>
    <row r="27" spans="1:15" ht="12.75" customHeight="1">
      <c r="A27" s="240">
        <v>16</v>
      </c>
      <c r="B27" s="766" t="s">
        <v>80</v>
      </c>
      <c r="C27" s="678"/>
      <c r="D27" s="678"/>
      <c r="E27" s="681"/>
      <c r="F27" s="137" t="s">
        <v>68</v>
      </c>
      <c r="G27" s="138">
        <v>3500</v>
      </c>
      <c r="H27" s="243">
        <f>'Рем.стр.ДУ-1'!BP25</f>
        <v>0</v>
      </c>
      <c r="I27" s="237">
        <f>'Рем.стр.ДУ-1'!BQ25</f>
        <v>0</v>
      </c>
      <c r="J27" s="137">
        <f>'Рем.стр.ДУ 2'!CF25</f>
        <v>0</v>
      </c>
      <c r="K27" s="138">
        <f>'Рем.стр.ДУ 2'!CG25</f>
        <v>0</v>
      </c>
      <c r="L27" s="243">
        <f>'Рем.стр.ДУ 3'!CJ25</f>
        <v>6</v>
      </c>
      <c r="M27" s="243">
        <f>'Рем.стр.ДУ 3'!CK25</f>
        <v>21000</v>
      </c>
      <c r="N27" s="137">
        <f t="shared" si="0"/>
        <v>6</v>
      </c>
      <c r="O27" s="138">
        <f t="shared" si="1"/>
        <v>21000</v>
      </c>
    </row>
    <row r="28" spans="1:15" ht="12.75">
      <c r="A28" s="240">
        <v>17</v>
      </c>
      <c r="B28" s="770" t="s">
        <v>81</v>
      </c>
      <c r="C28" s="673"/>
      <c r="D28" s="673"/>
      <c r="E28" s="673"/>
      <c r="F28" s="137" t="s">
        <v>68</v>
      </c>
      <c r="G28" s="138">
        <v>1650</v>
      </c>
      <c r="H28" s="243">
        <f>'Рем.стр.ДУ-1'!BP26</f>
        <v>0</v>
      </c>
      <c r="I28" s="237">
        <f>'Рем.стр.ДУ-1'!BQ26</f>
        <v>0</v>
      </c>
      <c r="J28" s="137">
        <f>'Рем.стр.ДУ 2'!CF26</f>
        <v>0</v>
      </c>
      <c r="K28" s="138">
        <f>'Рем.стр.ДУ 2'!CG26</f>
        <v>0</v>
      </c>
      <c r="L28" s="243">
        <f>'Рем.стр.ДУ 3'!CJ26</f>
        <v>0</v>
      </c>
      <c r="M28" s="243">
        <f>'Рем.стр.ДУ 3'!CK26</f>
        <v>0</v>
      </c>
      <c r="N28" s="137">
        <f t="shared" si="0"/>
        <v>0</v>
      </c>
      <c r="O28" s="138">
        <f t="shared" si="1"/>
        <v>0</v>
      </c>
    </row>
    <row r="29" spans="1:15" ht="12.75">
      <c r="A29" s="240">
        <v>18</v>
      </c>
      <c r="B29" s="770" t="s">
        <v>82</v>
      </c>
      <c r="C29" s="673"/>
      <c r="D29" s="673"/>
      <c r="E29" s="673"/>
      <c r="F29" s="137" t="s">
        <v>68</v>
      </c>
      <c r="G29" s="138">
        <v>535</v>
      </c>
      <c r="H29" s="243">
        <f>'Рем.стр.ДУ-1'!BP27</f>
        <v>0</v>
      </c>
      <c r="I29" s="237">
        <f>'Рем.стр.ДУ-1'!BQ27</f>
        <v>0</v>
      </c>
      <c r="J29" s="137">
        <f>'Рем.стр.ДУ 2'!CF27</f>
        <v>0</v>
      </c>
      <c r="K29" s="138">
        <f>'Рем.стр.ДУ 2'!CG27</f>
        <v>0</v>
      </c>
      <c r="L29" s="243">
        <f>'Рем.стр.ДУ 3'!CJ27</f>
        <v>90</v>
      </c>
      <c r="M29" s="243">
        <f>'Рем.стр.ДУ 3'!CK27</f>
        <v>48150</v>
      </c>
      <c r="N29" s="137">
        <f t="shared" si="0"/>
        <v>90</v>
      </c>
      <c r="O29" s="138">
        <f t="shared" si="1"/>
        <v>48150</v>
      </c>
    </row>
    <row r="30" spans="1:15" ht="12.75">
      <c r="A30" s="240">
        <v>19</v>
      </c>
      <c r="B30" s="770" t="s">
        <v>83</v>
      </c>
      <c r="C30" s="673"/>
      <c r="D30" s="673"/>
      <c r="E30" s="673"/>
      <c r="F30" s="137" t="s">
        <v>17</v>
      </c>
      <c r="G30" s="138">
        <v>5300</v>
      </c>
      <c r="H30" s="243">
        <f>'Рем.стр.ДУ-1'!BP28</f>
        <v>39</v>
      </c>
      <c r="I30" s="237">
        <f>'Рем.стр.ДУ-1'!BQ28</f>
        <v>206700</v>
      </c>
      <c r="J30" s="137">
        <f>'Рем.стр.ДУ 2'!CF28</f>
        <v>0</v>
      </c>
      <c r="K30" s="138">
        <f>'Рем.стр.ДУ 2'!CG28</f>
        <v>0</v>
      </c>
      <c r="L30" s="243">
        <f>'Рем.стр.ДУ 3'!CJ28</f>
        <v>47</v>
      </c>
      <c r="M30" s="243">
        <f>'Рем.стр.ДУ 3'!CK28</f>
        <v>249100</v>
      </c>
      <c r="N30" s="137">
        <f t="shared" si="0"/>
        <v>86</v>
      </c>
      <c r="O30" s="138">
        <f t="shared" si="1"/>
        <v>455800</v>
      </c>
    </row>
    <row r="31" spans="1:15" ht="12.75">
      <c r="A31" s="240">
        <v>20</v>
      </c>
      <c r="B31" s="770" t="s">
        <v>129</v>
      </c>
      <c r="C31" s="673"/>
      <c r="D31" s="673"/>
      <c r="E31" s="673"/>
      <c r="F31" s="137" t="s">
        <v>17</v>
      </c>
      <c r="G31" s="138">
        <v>3000</v>
      </c>
      <c r="H31" s="243">
        <f>'Рем.стр.ДУ-1'!BP29</f>
        <v>0</v>
      </c>
      <c r="I31" s="237">
        <f>'Рем.стр.ДУ-1'!BQ29</f>
        <v>0</v>
      </c>
      <c r="J31" s="137">
        <f>'Рем.стр.ДУ 2'!CF29</f>
        <v>0</v>
      </c>
      <c r="K31" s="138">
        <f>'Рем.стр.ДУ 2'!CG29</f>
        <v>0</v>
      </c>
      <c r="L31" s="243">
        <f>'Рем.стр.ДУ 3'!CJ29</f>
        <v>1</v>
      </c>
      <c r="M31" s="243">
        <f>'Рем.стр.ДУ 3'!CK29</f>
        <v>3000</v>
      </c>
      <c r="N31" s="137">
        <f t="shared" si="0"/>
        <v>1</v>
      </c>
      <c r="O31" s="138">
        <f t="shared" si="1"/>
        <v>3000</v>
      </c>
    </row>
    <row r="32" spans="1:15" ht="12.75">
      <c r="A32" s="240">
        <v>21</v>
      </c>
      <c r="B32" s="764" t="s">
        <v>84</v>
      </c>
      <c r="C32" s="673"/>
      <c r="D32" s="673"/>
      <c r="E32" s="673"/>
      <c r="F32" s="137" t="s">
        <v>69</v>
      </c>
      <c r="G32" s="138">
        <v>605</v>
      </c>
      <c r="H32" s="243">
        <f>'Рем.стр.ДУ-1'!BP30</f>
        <v>76</v>
      </c>
      <c r="I32" s="237">
        <f>'Рем.стр.ДУ-1'!BQ30</f>
        <v>45980</v>
      </c>
      <c r="J32" s="137">
        <f>'Рем.стр.ДУ 2'!CF30</f>
        <v>0</v>
      </c>
      <c r="K32" s="138">
        <f>'Рем.стр.ДУ 2'!CG30</f>
        <v>0</v>
      </c>
      <c r="L32" s="243">
        <f>'Рем.стр.ДУ 3'!CJ30</f>
        <v>0</v>
      </c>
      <c r="M32" s="243">
        <f>'Рем.стр.ДУ 3'!CK30</f>
        <v>0</v>
      </c>
      <c r="N32" s="137">
        <f t="shared" si="0"/>
        <v>76</v>
      </c>
      <c r="O32" s="138">
        <f t="shared" si="1"/>
        <v>45980</v>
      </c>
    </row>
    <row r="33" spans="1:15" ht="12.75">
      <c r="A33" s="240">
        <v>22</v>
      </c>
      <c r="B33" s="764" t="s">
        <v>130</v>
      </c>
      <c r="C33" s="695"/>
      <c r="D33" s="695"/>
      <c r="E33" s="695"/>
      <c r="F33" s="137" t="s">
        <v>68</v>
      </c>
      <c r="G33" s="138">
        <v>1500</v>
      </c>
      <c r="H33" s="243">
        <f>'Рем.стр.ДУ-1'!BP31</f>
        <v>34</v>
      </c>
      <c r="I33" s="237">
        <f>'Рем.стр.ДУ-1'!BQ31</f>
        <v>51000</v>
      </c>
      <c r="J33" s="137">
        <f>'Рем.стр.ДУ 2'!CF31</f>
        <v>0</v>
      </c>
      <c r="K33" s="138">
        <f>'Рем.стр.ДУ 2'!CG31</f>
        <v>0</v>
      </c>
      <c r="L33" s="243">
        <f>'Рем.стр.ДУ 3'!CJ31</f>
        <v>70</v>
      </c>
      <c r="M33" s="243">
        <f>'Рем.стр.ДУ 3'!CK31</f>
        <v>105000</v>
      </c>
      <c r="N33" s="137">
        <f t="shared" si="0"/>
        <v>104</v>
      </c>
      <c r="O33" s="138">
        <f t="shared" si="1"/>
        <v>156000</v>
      </c>
    </row>
    <row r="34" spans="1:15" ht="15">
      <c r="A34" s="240"/>
      <c r="B34" s="773" t="s">
        <v>85</v>
      </c>
      <c r="C34" s="676"/>
      <c r="D34" s="676"/>
      <c r="E34" s="676"/>
      <c r="F34" s="137"/>
      <c r="G34" s="138"/>
      <c r="H34" s="243">
        <f>'Рем.стр.ДУ-1'!BP32</f>
        <v>0</v>
      </c>
      <c r="I34" s="237">
        <f>'Рем.стр.ДУ-1'!BQ32</f>
        <v>0</v>
      </c>
      <c r="J34" s="137">
        <f>'Рем.стр.ДУ 2'!CF32</f>
        <v>0</v>
      </c>
      <c r="K34" s="138">
        <f>'Рем.стр.ДУ 2'!CG32</f>
        <v>0</v>
      </c>
      <c r="L34" s="243">
        <f>'Рем.стр.ДУ 3'!CJ32</f>
        <v>0</v>
      </c>
      <c r="M34" s="243">
        <f>'Рем.стр.ДУ 3'!CK32</f>
        <v>0</v>
      </c>
      <c r="N34" s="137">
        <f t="shared" si="0"/>
        <v>0</v>
      </c>
      <c r="O34" s="138">
        <f t="shared" si="1"/>
        <v>0</v>
      </c>
    </row>
    <row r="35" spans="1:15" ht="12.75">
      <c r="A35" s="240">
        <v>23</v>
      </c>
      <c r="B35" s="770" t="s">
        <v>124</v>
      </c>
      <c r="C35" s="673"/>
      <c r="D35" s="673"/>
      <c r="E35" s="673"/>
      <c r="F35" s="137" t="s">
        <v>17</v>
      </c>
      <c r="G35" s="138">
        <v>30000</v>
      </c>
      <c r="H35" s="243">
        <f>'Рем.стр.ДУ-1'!BP33</f>
        <v>18</v>
      </c>
      <c r="I35" s="237">
        <f>'Рем.стр.ДУ-1'!BQ33</f>
        <v>450000</v>
      </c>
      <c r="J35" s="137">
        <f>'Рем.стр.ДУ 2'!CF33</f>
        <v>20</v>
      </c>
      <c r="K35" s="138">
        <f>'Рем.стр.ДУ 2'!CG33</f>
        <v>540691.86</v>
      </c>
      <c r="L35" s="243">
        <f>'Рем.стр.ДУ 3'!CJ33</f>
        <v>17</v>
      </c>
      <c r="M35" s="243">
        <f>'Рем.стр.ДУ 3'!CK33</f>
        <v>585000</v>
      </c>
      <c r="N35" s="137">
        <f t="shared" si="0"/>
        <v>55</v>
      </c>
      <c r="O35" s="138">
        <f t="shared" si="1"/>
        <v>1575691.8599999999</v>
      </c>
    </row>
    <row r="36" spans="1:15" ht="12.75" customHeight="1">
      <c r="A36" s="240">
        <v>24</v>
      </c>
      <c r="B36" s="766" t="s">
        <v>86</v>
      </c>
      <c r="C36" s="679"/>
      <c r="D36" s="679"/>
      <c r="E36" s="729"/>
      <c r="F36" s="137" t="s">
        <v>87</v>
      </c>
      <c r="G36" s="138">
        <v>250</v>
      </c>
      <c r="H36" s="243">
        <f>'Рем.стр.ДУ-1'!BP34</f>
        <v>0</v>
      </c>
      <c r="I36" s="237">
        <f>'Рем.стр.ДУ-1'!BQ34</f>
        <v>0</v>
      </c>
      <c r="J36" s="137">
        <f>'Рем.стр.ДУ 2'!CF34</f>
        <v>45</v>
      </c>
      <c r="K36" s="138">
        <f>'Рем.стр.ДУ 2'!CG34</f>
        <v>11250</v>
      </c>
      <c r="L36" s="243">
        <f>'Рем.стр.ДУ 3'!CJ34</f>
        <v>0</v>
      </c>
      <c r="M36" s="243">
        <f>'Рем.стр.ДУ 3'!CK34</f>
        <v>0</v>
      </c>
      <c r="N36" s="137">
        <f t="shared" si="0"/>
        <v>45</v>
      </c>
      <c r="O36" s="138">
        <f t="shared" si="1"/>
        <v>11250</v>
      </c>
    </row>
    <row r="37" spans="1:15" ht="12.75" customHeight="1">
      <c r="A37" s="240">
        <v>25</v>
      </c>
      <c r="B37" s="775" t="s">
        <v>88</v>
      </c>
      <c r="C37" s="679"/>
      <c r="D37" s="679"/>
      <c r="E37" s="729"/>
      <c r="F37" s="137" t="s">
        <v>68</v>
      </c>
      <c r="G37" s="138">
        <v>1360</v>
      </c>
      <c r="H37" s="243">
        <f>'Рем.стр.ДУ-1'!BP35</f>
        <v>0</v>
      </c>
      <c r="I37" s="237">
        <f>'Рем.стр.ДУ-1'!BQ35</f>
        <v>0</v>
      </c>
      <c r="J37" s="137">
        <f>'Рем.стр.ДУ 2'!CF35</f>
        <v>0</v>
      </c>
      <c r="K37" s="138">
        <f>'Рем.стр.ДУ 2'!CG35</f>
        <v>0</v>
      </c>
      <c r="L37" s="243">
        <f>'Рем.стр.ДУ 3'!CJ35</f>
        <v>0</v>
      </c>
      <c r="M37" s="243">
        <f>'Рем.стр.ДУ 3'!CK35</f>
        <v>0</v>
      </c>
      <c r="N37" s="137">
        <f t="shared" si="0"/>
        <v>0</v>
      </c>
      <c r="O37" s="138">
        <f t="shared" si="1"/>
        <v>0</v>
      </c>
    </row>
    <row r="38" spans="1:15" ht="12.75" customHeight="1">
      <c r="A38" s="240">
        <v>26</v>
      </c>
      <c r="B38" s="775" t="s">
        <v>89</v>
      </c>
      <c r="C38" s="679"/>
      <c r="D38" s="679"/>
      <c r="E38" s="729"/>
      <c r="F38" s="137" t="s">
        <v>68</v>
      </c>
      <c r="G38" s="138">
        <v>5700</v>
      </c>
      <c r="H38" s="243">
        <f>'Рем.стр.ДУ-1'!BP36</f>
        <v>0</v>
      </c>
      <c r="I38" s="237">
        <f>'Рем.стр.ДУ-1'!BQ36</f>
        <v>0</v>
      </c>
      <c r="J38" s="137">
        <f>'Рем.стр.ДУ 2'!CF36</f>
        <v>38.46</v>
      </c>
      <c r="K38" s="138">
        <f>'Рем.стр.ДУ 2'!CG36</f>
        <v>219222</v>
      </c>
      <c r="L38" s="243">
        <f>'Рем.стр.ДУ 3'!CJ36</f>
        <v>17.12</v>
      </c>
      <c r="M38" s="243">
        <f>'Рем.стр.ДУ 3'!CK36</f>
        <v>97584</v>
      </c>
      <c r="N38" s="137">
        <f t="shared" si="0"/>
        <v>55.58</v>
      </c>
      <c r="O38" s="138">
        <f t="shared" si="1"/>
        <v>316806</v>
      </c>
    </row>
    <row r="39" spans="1:15" ht="12.75">
      <c r="A39" s="240">
        <v>27</v>
      </c>
      <c r="B39" s="764" t="s">
        <v>90</v>
      </c>
      <c r="C39" s="673"/>
      <c r="D39" s="673"/>
      <c r="E39" s="673"/>
      <c r="F39" s="137" t="s">
        <v>17</v>
      </c>
      <c r="G39" s="138">
        <v>4000</v>
      </c>
      <c r="H39" s="243">
        <f>'Рем.стр.ДУ-1'!BP37</f>
        <v>62</v>
      </c>
      <c r="I39" s="237">
        <f>'Рем.стр.ДУ-1'!BQ37</f>
        <v>248000</v>
      </c>
      <c r="J39" s="137">
        <f>'Рем.стр.ДУ 2'!CF37</f>
        <v>2</v>
      </c>
      <c r="K39" s="138">
        <f>'Рем.стр.ДУ 2'!CG37</f>
        <v>8000</v>
      </c>
      <c r="L39" s="243">
        <f>'Рем.стр.ДУ 3'!CJ37</f>
        <v>0</v>
      </c>
      <c r="M39" s="243">
        <f>'Рем.стр.ДУ 3'!CK37</f>
        <v>0</v>
      </c>
      <c r="N39" s="137">
        <f t="shared" si="0"/>
        <v>64</v>
      </c>
      <c r="O39" s="138">
        <f t="shared" si="1"/>
        <v>256000</v>
      </c>
    </row>
    <row r="40" spans="1:15" ht="12.75">
      <c r="A40" s="240">
        <v>28</v>
      </c>
      <c r="B40" s="764" t="s">
        <v>139</v>
      </c>
      <c r="C40" s="673"/>
      <c r="D40" s="673"/>
      <c r="E40" s="673"/>
      <c r="F40" s="137" t="s">
        <v>17</v>
      </c>
      <c r="G40" s="138">
        <v>10000</v>
      </c>
      <c r="H40" s="243">
        <f>'Рем.стр.ДУ-1'!BP38</f>
        <v>0</v>
      </c>
      <c r="I40" s="237">
        <f>'Рем.стр.ДУ-1'!BQ38</f>
        <v>0</v>
      </c>
      <c r="J40" s="137">
        <f>'Рем.стр.ДУ 2'!CF38</f>
        <v>0</v>
      </c>
      <c r="K40" s="138">
        <f>'Рем.стр.ДУ 2'!CG38</f>
        <v>0</v>
      </c>
      <c r="L40" s="243">
        <f>'Рем.стр.ДУ 3'!CJ38</f>
        <v>0</v>
      </c>
      <c r="M40" s="243">
        <f>'Рем.стр.ДУ 3'!CK38</f>
        <v>0</v>
      </c>
      <c r="N40" s="137">
        <f t="shared" si="0"/>
        <v>0</v>
      </c>
      <c r="O40" s="138">
        <f t="shared" si="1"/>
        <v>0</v>
      </c>
    </row>
    <row r="41" spans="1:15" ht="12.75">
      <c r="A41" s="240">
        <v>29</v>
      </c>
      <c r="B41" s="770" t="s">
        <v>134</v>
      </c>
      <c r="C41" s="673"/>
      <c r="D41" s="673"/>
      <c r="E41" s="673"/>
      <c r="F41" s="137" t="s">
        <v>68</v>
      </c>
      <c r="G41" s="138">
        <v>700</v>
      </c>
      <c r="H41" s="243">
        <f>'Рем.стр.ДУ-1'!BP39</f>
        <v>0</v>
      </c>
      <c r="I41" s="237">
        <f>'Рем.стр.ДУ-1'!BQ39</f>
        <v>0</v>
      </c>
      <c r="J41" s="137">
        <f>'Рем.стр.ДУ 2'!CF39</f>
        <v>0</v>
      </c>
      <c r="K41" s="138">
        <f>'Рем.стр.ДУ 2'!CG39</f>
        <v>0</v>
      </c>
      <c r="L41" s="243">
        <f>'Рем.стр.ДУ 3'!CJ39</f>
        <v>0</v>
      </c>
      <c r="M41" s="243">
        <f>'Рем.стр.ДУ 3'!CK39</f>
        <v>0</v>
      </c>
      <c r="N41" s="137">
        <f t="shared" si="0"/>
        <v>0</v>
      </c>
      <c r="O41" s="138">
        <f t="shared" si="1"/>
        <v>0</v>
      </c>
    </row>
    <row r="42" spans="1:15" ht="12.75">
      <c r="A42" s="240">
        <v>30</v>
      </c>
      <c r="B42" s="770" t="s">
        <v>135</v>
      </c>
      <c r="C42" s="673"/>
      <c r="D42" s="673"/>
      <c r="E42" s="673"/>
      <c r="F42" s="137" t="s">
        <v>68</v>
      </c>
      <c r="G42" s="138">
        <v>210</v>
      </c>
      <c r="H42" s="243">
        <f>'Рем.стр.ДУ-1'!BP40</f>
        <v>0</v>
      </c>
      <c r="I42" s="237">
        <f>'Рем.стр.ДУ-1'!BQ40</f>
        <v>0</v>
      </c>
      <c r="J42" s="137">
        <f>'Рем.стр.ДУ 2'!CF40</f>
        <v>86.5</v>
      </c>
      <c r="K42" s="138">
        <f>'Рем.стр.ДУ 2'!CG40</f>
        <v>18165</v>
      </c>
      <c r="L42" s="243">
        <f>'Рем.стр.ДУ 3'!CJ40</f>
        <v>12</v>
      </c>
      <c r="M42" s="243">
        <f>'Рем.стр.ДУ 3'!CK40</f>
        <v>2520</v>
      </c>
      <c r="N42" s="137">
        <f t="shared" si="0"/>
        <v>98.5</v>
      </c>
      <c r="O42" s="138">
        <f t="shared" si="1"/>
        <v>20685</v>
      </c>
    </row>
    <row r="43" spans="1:15" ht="12.75">
      <c r="A43" s="240">
        <v>31</v>
      </c>
      <c r="B43" s="764" t="s">
        <v>140</v>
      </c>
      <c r="C43" s="673"/>
      <c r="D43" s="673"/>
      <c r="E43" s="673"/>
      <c r="F43" s="137" t="s">
        <v>17</v>
      </c>
      <c r="G43" s="138">
        <v>12000</v>
      </c>
      <c r="H43" s="243">
        <f>'Рем.стр.ДУ-1'!BP41</f>
        <v>0</v>
      </c>
      <c r="I43" s="237">
        <f>'Рем.стр.ДУ-1'!BQ41</f>
        <v>0</v>
      </c>
      <c r="J43" s="137">
        <f>'Рем.стр.ДУ 2'!CF41</f>
        <v>1</v>
      </c>
      <c r="K43" s="138">
        <f>'Рем.стр.ДУ 2'!CG41</f>
        <v>12000</v>
      </c>
      <c r="L43" s="243">
        <f>'Рем.стр.ДУ 3'!CJ41</f>
        <v>0</v>
      </c>
      <c r="M43" s="243">
        <f>'Рем.стр.ДУ 3'!CK41</f>
        <v>0</v>
      </c>
      <c r="N43" s="137">
        <f t="shared" si="0"/>
        <v>1</v>
      </c>
      <c r="O43" s="138">
        <f t="shared" si="1"/>
        <v>12000</v>
      </c>
    </row>
    <row r="44" spans="1:15" ht="12.75">
      <c r="A44" s="240">
        <v>32</v>
      </c>
      <c r="B44" s="770" t="s">
        <v>91</v>
      </c>
      <c r="C44" s="673"/>
      <c r="D44" s="673"/>
      <c r="E44" s="673"/>
      <c r="F44" s="137" t="s">
        <v>17</v>
      </c>
      <c r="G44" s="138">
        <v>2100</v>
      </c>
      <c r="H44" s="243">
        <f>'Рем.стр.ДУ-1'!BP42</f>
        <v>0</v>
      </c>
      <c r="I44" s="237">
        <f>'Рем.стр.ДУ-1'!BQ42</f>
        <v>0</v>
      </c>
      <c r="J44" s="137">
        <f>'Рем.стр.ДУ 2'!CF42</f>
        <v>8</v>
      </c>
      <c r="K44" s="138">
        <f>'Рем.стр.ДУ 2'!CG42</f>
        <v>16800</v>
      </c>
      <c r="L44" s="243">
        <f>'Рем.стр.ДУ 3'!CJ42</f>
        <v>0</v>
      </c>
      <c r="M44" s="243">
        <f>'Рем.стр.ДУ 3'!CK42</f>
        <v>0</v>
      </c>
      <c r="N44" s="137">
        <f t="shared" si="0"/>
        <v>8</v>
      </c>
      <c r="O44" s="138">
        <f t="shared" si="1"/>
        <v>16800</v>
      </c>
    </row>
    <row r="45" spans="1:15" ht="12.75">
      <c r="A45" s="240">
        <v>33</v>
      </c>
      <c r="B45" s="770" t="s">
        <v>92</v>
      </c>
      <c r="C45" s="673"/>
      <c r="D45" s="673"/>
      <c r="E45" s="673"/>
      <c r="F45" s="137" t="s">
        <v>68</v>
      </c>
      <c r="G45" s="138">
        <v>748</v>
      </c>
      <c r="H45" s="243">
        <f>'Рем.стр.ДУ-1'!BP43</f>
        <v>0</v>
      </c>
      <c r="I45" s="237">
        <f>'Рем.стр.ДУ-1'!BQ43</f>
        <v>0</v>
      </c>
      <c r="J45" s="137">
        <f>'Рем.стр.ДУ 2'!CF43</f>
        <v>0</v>
      </c>
      <c r="K45" s="138">
        <f>'Рем.стр.ДУ 2'!CG43</f>
        <v>0</v>
      </c>
      <c r="L45" s="243">
        <f>'Рем.стр.ДУ 3'!CJ43</f>
        <v>0</v>
      </c>
      <c r="M45" s="243">
        <f>'Рем.стр.ДУ 3'!CK43</f>
        <v>0</v>
      </c>
      <c r="N45" s="137">
        <f t="shared" si="0"/>
        <v>0</v>
      </c>
      <c r="O45" s="138">
        <f t="shared" si="1"/>
        <v>0</v>
      </c>
    </row>
    <row r="46" spans="1:15" ht="15">
      <c r="A46" s="240"/>
      <c r="B46" s="758" t="s">
        <v>93</v>
      </c>
      <c r="C46" s="680"/>
      <c r="D46" s="680"/>
      <c r="E46" s="675"/>
      <c r="F46" s="137"/>
      <c r="G46" s="138"/>
      <c r="H46" s="243">
        <f>'Рем.стр.ДУ-1'!BP44</f>
        <v>0</v>
      </c>
      <c r="I46" s="237">
        <f>'Рем.стр.ДУ-1'!BQ44</f>
        <v>0</v>
      </c>
      <c r="J46" s="137">
        <f>'Рем.стр.ДУ 2'!CF44</f>
        <v>0</v>
      </c>
      <c r="K46" s="138">
        <f>'Рем.стр.ДУ 2'!CG44</f>
        <v>0</v>
      </c>
      <c r="L46" s="243">
        <f>'Рем.стр.ДУ 3'!CJ44</f>
        <v>0</v>
      </c>
      <c r="M46" s="243">
        <f>'Рем.стр.ДУ 3'!CK44</f>
        <v>0</v>
      </c>
      <c r="N46" s="137">
        <f t="shared" si="0"/>
        <v>0</v>
      </c>
      <c r="O46" s="138">
        <f t="shared" si="1"/>
        <v>0</v>
      </c>
    </row>
    <row r="47" spans="1:15" ht="12.75">
      <c r="A47" s="240">
        <v>34</v>
      </c>
      <c r="B47" s="770" t="s">
        <v>94</v>
      </c>
      <c r="C47" s="673"/>
      <c r="D47" s="673"/>
      <c r="E47" s="673"/>
      <c r="F47" s="137" t="s">
        <v>68</v>
      </c>
      <c r="G47" s="138">
        <v>715</v>
      </c>
      <c r="H47" s="243">
        <f>'Рем.стр.ДУ-1'!BP45</f>
        <v>1250.8</v>
      </c>
      <c r="I47" s="237">
        <f>'Рем.стр.ДУ-1'!BQ45</f>
        <v>894322</v>
      </c>
      <c r="J47" s="137">
        <f>'Рем.стр.ДУ 2'!CF45</f>
        <v>50</v>
      </c>
      <c r="K47" s="138">
        <f>'Рем.стр.ДУ 2'!CG45</f>
        <v>35750</v>
      </c>
      <c r="L47" s="243">
        <f>'Рем.стр.ДУ 3'!CJ45</f>
        <v>1910</v>
      </c>
      <c r="M47" s="243">
        <f>'Рем.стр.ДУ 3'!CK45</f>
        <v>1365650</v>
      </c>
      <c r="N47" s="137">
        <f t="shared" si="0"/>
        <v>3210.8</v>
      </c>
      <c r="O47" s="138">
        <f t="shared" si="1"/>
        <v>2295722</v>
      </c>
    </row>
    <row r="48" spans="1:15" ht="12.75">
      <c r="A48" s="240">
        <v>35</v>
      </c>
      <c r="B48" s="770" t="s">
        <v>169</v>
      </c>
      <c r="C48" s="673"/>
      <c r="D48" s="673"/>
      <c r="E48" s="673"/>
      <c r="F48" s="137" t="s">
        <v>68</v>
      </c>
      <c r="G48" s="138">
        <v>610</v>
      </c>
      <c r="H48" s="243">
        <f>'Рем.стр.ДУ-1'!BP46</f>
        <v>0</v>
      </c>
      <c r="I48" s="237">
        <f>'Рем.стр.ДУ-1'!BQ46</f>
        <v>0</v>
      </c>
      <c r="J48" s="137">
        <f>'Рем.стр.ДУ 2'!CF46</f>
        <v>207.6</v>
      </c>
      <c r="K48" s="138">
        <f>'Рем.стр.ДУ 2'!CG46</f>
        <v>126636</v>
      </c>
      <c r="L48" s="243">
        <f>'Рем.стр.ДУ 3'!CJ46</f>
        <v>0</v>
      </c>
      <c r="M48" s="243">
        <f>'Рем.стр.ДУ 3'!CK46</f>
        <v>0</v>
      </c>
      <c r="N48" s="137"/>
      <c r="O48" s="138">
        <f t="shared" si="1"/>
        <v>126636</v>
      </c>
    </row>
    <row r="49" spans="1:15" ht="12.75">
      <c r="A49" s="240">
        <v>36</v>
      </c>
      <c r="B49" s="770" t="s">
        <v>95</v>
      </c>
      <c r="C49" s="673"/>
      <c r="D49" s="673"/>
      <c r="E49" s="673"/>
      <c r="F49" s="137" t="s">
        <v>66</v>
      </c>
      <c r="G49" s="138">
        <v>1375</v>
      </c>
      <c r="H49" s="243">
        <f>'Рем.стр.ДУ-1'!BP47</f>
        <v>66</v>
      </c>
      <c r="I49" s="237">
        <f>'Рем.стр.ДУ-1'!BQ47</f>
        <v>90750</v>
      </c>
      <c r="J49" s="137">
        <f>'Рем.стр.ДУ 2'!CF47</f>
        <v>0</v>
      </c>
      <c r="K49" s="138">
        <f>'Рем.стр.ДУ 2'!CG47</f>
        <v>0</v>
      </c>
      <c r="L49" s="243">
        <f>'Рем.стр.ДУ 3'!CJ47</f>
        <v>34.5</v>
      </c>
      <c r="M49" s="243">
        <f>'Рем.стр.ДУ 3'!CK47</f>
        <v>47437.5</v>
      </c>
      <c r="N49" s="137">
        <f t="shared" si="0"/>
        <v>100.5</v>
      </c>
      <c r="O49" s="138">
        <f t="shared" si="1"/>
        <v>138187.5</v>
      </c>
    </row>
    <row r="50" spans="1:15" ht="12.75">
      <c r="A50" s="240">
        <v>37</v>
      </c>
      <c r="B50" s="770" t="s">
        <v>96</v>
      </c>
      <c r="C50" s="673"/>
      <c r="D50" s="673"/>
      <c r="E50" s="673"/>
      <c r="F50" s="137" t="s">
        <v>17</v>
      </c>
      <c r="G50" s="138">
        <v>5280</v>
      </c>
      <c r="H50" s="243">
        <f>'Рем.стр.ДУ-1'!BP48</f>
        <v>0</v>
      </c>
      <c r="I50" s="237">
        <f>'Рем.стр.ДУ-1'!BQ48</f>
        <v>0</v>
      </c>
      <c r="J50" s="137">
        <f>'Рем.стр.ДУ 2'!CF48</f>
        <v>2</v>
      </c>
      <c r="K50" s="138">
        <f>'Рем.стр.ДУ 2'!CG48</f>
        <v>10560</v>
      </c>
      <c r="L50" s="243">
        <f>'Рем.стр.ДУ 3'!CJ48</f>
        <v>3</v>
      </c>
      <c r="M50" s="243">
        <f>'Рем.стр.ДУ 3'!CK48</f>
        <v>15840</v>
      </c>
      <c r="N50" s="137">
        <f t="shared" si="0"/>
        <v>5</v>
      </c>
      <c r="O50" s="138">
        <f t="shared" si="1"/>
        <v>26400</v>
      </c>
    </row>
    <row r="51" spans="1:15" ht="12.75">
      <c r="A51" s="240">
        <v>38</v>
      </c>
      <c r="B51" s="770" t="s">
        <v>97</v>
      </c>
      <c r="C51" s="673"/>
      <c r="D51" s="673"/>
      <c r="E51" s="673"/>
      <c r="F51" s="137" t="s">
        <v>17</v>
      </c>
      <c r="G51" s="138">
        <v>2750</v>
      </c>
      <c r="H51" s="243">
        <f>'Рем.стр.ДУ-1'!BP49</f>
        <v>0</v>
      </c>
      <c r="I51" s="237">
        <f>'Рем.стр.ДУ-1'!BQ49</f>
        <v>0</v>
      </c>
      <c r="J51" s="137">
        <f>'Рем.стр.ДУ 2'!CF49</f>
        <v>3</v>
      </c>
      <c r="K51" s="138">
        <f>'Рем.стр.ДУ 2'!CG49</f>
        <v>8250</v>
      </c>
      <c r="L51" s="243">
        <f>'Рем.стр.ДУ 3'!CJ49</f>
        <v>6</v>
      </c>
      <c r="M51" s="243">
        <f>'Рем.стр.ДУ 3'!CK49</f>
        <v>16500</v>
      </c>
      <c r="N51" s="137">
        <f t="shared" si="0"/>
        <v>9</v>
      </c>
      <c r="O51" s="138">
        <f t="shared" si="1"/>
        <v>24750</v>
      </c>
    </row>
    <row r="52" spans="1:15" ht="12.75">
      <c r="A52" s="240">
        <v>39</v>
      </c>
      <c r="B52" s="770" t="s">
        <v>98</v>
      </c>
      <c r="C52" s="673"/>
      <c r="D52" s="673"/>
      <c r="E52" s="673"/>
      <c r="F52" s="137" t="s">
        <v>17</v>
      </c>
      <c r="G52" s="138">
        <v>3740</v>
      </c>
      <c r="H52" s="243">
        <f>'Рем.стр.ДУ-1'!BP50</f>
        <v>0</v>
      </c>
      <c r="I52" s="237">
        <f>'Рем.стр.ДУ-1'!BQ50</f>
        <v>0</v>
      </c>
      <c r="J52" s="137">
        <f>'Рем.стр.ДУ 2'!CF50</f>
        <v>0</v>
      </c>
      <c r="K52" s="138">
        <f>'Рем.стр.ДУ 2'!CG50</f>
        <v>0</v>
      </c>
      <c r="L52" s="243">
        <f>'Рем.стр.ДУ 3'!CJ50</f>
        <v>1</v>
      </c>
      <c r="M52" s="243">
        <f>'Рем.стр.ДУ 3'!CK50</f>
        <v>3740</v>
      </c>
      <c r="N52" s="137">
        <f t="shared" si="0"/>
        <v>1</v>
      </c>
      <c r="O52" s="138">
        <f t="shared" si="1"/>
        <v>3740</v>
      </c>
    </row>
    <row r="53" spans="1:15" ht="12.75">
      <c r="A53" s="240">
        <v>40</v>
      </c>
      <c r="B53" s="770" t="s">
        <v>99</v>
      </c>
      <c r="C53" s="673"/>
      <c r="D53" s="673"/>
      <c r="E53" s="673"/>
      <c r="F53" s="137" t="s">
        <v>17</v>
      </c>
      <c r="G53" s="138">
        <v>2145</v>
      </c>
      <c r="H53" s="243">
        <f>'Рем.стр.ДУ-1'!BP51</f>
        <v>0</v>
      </c>
      <c r="I53" s="237">
        <f>'Рем.стр.ДУ-1'!BQ51</f>
        <v>0</v>
      </c>
      <c r="J53" s="137">
        <f>'Рем.стр.ДУ 2'!CF51</f>
        <v>0</v>
      </c>
      <c r="K53" s="138">
        <f>'Рем.стр.ДУ 2'!CG51</f>
        <v>0</v>
      </c>
      <c r="L53" s="243">
        <f>'Рем.стр.ДУ 3'!CJ51</f>
        <v>0</v>
      </c>
      <c r="M53" s="243">
        <f>'Рем.стр.ДУ 3'!CK51</f>
        <v>0</v>
      </c>
      <c r="N53" s="137">
        <f t="shared" si="0"/>
        <v>0</v>
      </c>
      <c r="O53" s="138">
        <f t="shared" si="1"/>
        <v>0</v>
      </c>
    </row>
    <row r="54" spans="1:15" ht="12.75">
      <c r="A54" s="240">
        <v>41</v>
      </c>
      <c r="B54" s="764" t="s">
        <v>141</v>
      </c>
      <c r="C54" s="673"/>
      <c r="D54" s="673"/>
      <c r="E54" s="673"/>
      <c r="F54" s="137" t="s">
        <v>17</v>
      </c>
      <c r="G54" s="138">
        <v>5500</v>
      </c>
      <c r="H54" s="243">
        <f>'Рем.стр.ДУ-1'!BP52</f>
        <v>0</v>
      </c>
      <c r="I54" s="237">
        <f>'Рем.стр.ДУ-1'!BQ52</f>
        <v>0</v>
      </c>
      <c r="J54" s="137">
        <f>'Рем.стр.ДУ 2'!CF52</f>
        <v>1</v>
      </c>
      <c r="K54" s="138">
        <f>'Рем.стр.ДУ 2'!CG52</f>
        <v>5500</v>
      </c>
      <c r="L54" s="243">
        <f>'Рем.стр.ДУ 3'!CJ52</f>
        <v>0</v>
      </c>
      <c r="M54" s="243">
        <f>'Рем.стр.ДУ 3'!CK52</f>
        <v>0</v>
      </c>
      <c r="N54" s="137">
        <f t="shared" si="0"/>
        <v>1</v>
      </c>
      <c r="O54" s="138">
        <f t="shared" si="1"/>
        <v>5500</v>
      </c>
    </row>
    <row r="55" spans="1:15" ht="12.75">
      <c r="A55" s="240">
        <v>42</v>
      </c>
      <c r="B55" s="764" t="s">
        <v>142</v>
      </c>
      <c r="C55" s="670"/>
      <c r="D55" s="670"/>
      <c r="E55" s="670"/>
      <c r="F55" s="137" t="s">
        <v>68</v>
      </c>
      <c r="G55" s="138">
        <v>782</v>
      </c>
      <c r="H55" s="243">
        <f>'Рем.стр.ДУ-1'!BP53</f>
        <v>0</v>
      </c>
      <c r="I55" s="237">
        <f>'Рем.стр.ДУ-1'!BQ53</f>
        <v>0</v>
      </c>
      <c r="J55" s="137">
        <f>'Рем.стр.ДУ 2'!CF53</f>
        <v>39</v>
      </c>
      <c r="K55" s="138">
        <f>'Рем.стр.ДУ 2'!CG53</f>
        <v>30498</v>
      </c>
      <c r="L55" s="243">
        <f>'Рем.стр.ДУ 3'!CJ53</f>
        <v>45</v>
      </c>
      <c r="M55" s="243">
        <f>'Рем.стр.ДУ 3'!CK53</f>
        <v>10000</v>
      </c>
      <c r="N55" s="137">
        <f t="shared" si="0"/>
        <v>84</v>
      </c>
      <c r="O55" s="138">
        <f t="shared" si="1"/>
        <v>40498</v>
      </c>
    </row>
    <row r="56" spans="1:15" ht="13.5" thickBot="1">
      <c r="A56" s="241">
        <v>43</v>
      </c>
      <c r="B56" s="779" t="s">
        <v>37</v>
      </c>
      <c r="C56" s="780"/>
      <c r="D56" s="780"/>
      <c r="E56" s="780"/>
      <c r="F56" s="139" t="s">
        <v>38</v>
      </c>
      <c r="G56" s="140"/>
      <c r="H56" s="244" t="e">
        <f>'Рем.стр.ДУ-1'!BP54</f>
        <v>#VALUE!</v>
      </c>
      <c r="I56" s="247">
        <f>'Рем.стр.ДУ-1'!BQ54</f>
        <v>137400</v>
      </c>
      <c r="J56" s="137"/>
      <c r="K56" s="234">
        <f>'Рем.стр.ДУ 2'!CG54</f>
        <v>14350</v>
      </c>
      <c r="L56" s="330"/>
      <c r="M56" s="244">
        <f>'Рем.стр.ДУ 3'!CK54</f>
        <v>528423.3849999999</v>
      </c>
      <c r="N56" s="238" t="e">
        <f t="shared" si="0"/>
        <v>#VALUE!</v>
      </c>
      <c r="O56" s="293">
        <f t="shared" si="1"/>
        <v>680173.3849999999</v>
      </c>
    </row>
    <row r="57" spans="1:15" ht="15.75" thickBot="1">
      <c r="A57" s="231"/>
      <c r="B57" s="807" t="s">
        <v>199</v>
      </c>
      <c r="C57" s="808"/>
      <c r="D57" s="808"/>
      <c r="E57" s="808"/>
      <c r="F57" s="808"/>
      <c r="G57" s="809"/>
      <c r="H57" s="232"/>
      <c r="I57" s="478">
        <f>'Рем.стр.ДУ-1'!BQ55</f>
        <v>2735439.45</v>
      </c>
      <c r="J57" s="231"/>
      <c r="K57" s="232">
        <f>'Рем.стр.ДУ 2'!CG55</f>
        <v>1519833.48</v>
      </c>
      <c r="L57" s="235"/>
      <c r="M57" s="233">
        <f>'Рем.стр.ДУ 3'!CK55</f>
        <v>4244320.785</v>
      </c>
      <c r="N57" s="221"/>
      <c r="O57" s="479">
        <f>SUM(O10:O56)</f>
        <v>8499593.715</v>
      </c>
    </row>
  </sheetData>
  <mergeCells count="66">
    <mergeCell ref="B38:E38"/>
    <mergeCell ref="B30:E30"/>
    <mergeCell ref="B32:E32"/>
    <mergeCell ref="B33:E33"/>
    <mergeCell ref="B34:E34"/>
    <mergeCell ref="B35:E35"/>
    <mergeCell ref="B36:E36"/>
    <mergeCell ref="B37:E37"/>
    <mergeCell ref="B31:E31"/>
    <mergeCell ref="B57:G57"/>
    <mergeCell ref="B42:E42"/>
    <mergeCell ref="B43:E43"/>
    <mergeCell ref="B51:E51"/>
    <mergeCell ref="B44:E44"/>
    <mergeCell ref="B45:E45"/>
    <mergeCell ref="B46:E46"/>
    <mergeCell ref="B47:E47"/>
    <mergeCell ref="B48:E48"/>
    <mergeCell ref="B55:E55"/>
    <mergeCell ref="B56:E56"/>
    <mergeCell ref="B49:E49"/>
    <mergeCell ref="B50:E50"/>
    <mergeCell ref="B39:E39"/>
    <mergeCell ref="B40:E40"/>
    <mergeCell ref="B41:E41"/>
    <mergeCell ref="B52:E52"/>
    <mergeCell ref="B53:E53"/>
    <mergeCell ref="B54:E54"/>
    <mergeCell ref="B25:E25"/>
    <mergeCell ref="B26:E26"/>
    <mergeCell ref="B27:E27"/>
    <mergeCell ref="B29:E29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F7:F9"/>
    <mergeCell ref="G7:G9"/>
    <mergeCell ref="L8:M8"/>
    <mergeCell ref="N8:O8"/>
    <mergeCell ref="N7:O7"/>
    <mergeCell ref="H7:I7"/>
    <mergeCell ref="J7:K7"/>
    <mergeCell ref="H8:I8"/>
    <mergeCell ref="J8:K8"/>
    <mergeCell ref="L7:M7"/>
    <mergeCell ref="B10:E10"/>
    <mergeCell ref="B11:E11"/>
    <mergeCell ref="B12:E12"/>
    <mergeCell ref="A7:A9"/>
    <mergeCell ref="B7:E9"/>
    <mergeCell ref="A6:O6"/>
    <mergeCell ref="M1:O1"/>
    <mergeCell ref="M2:O2"/>
    <mergeCell ref="M3:O3"/>
    <mergeCell ref="M4:O4"/>
    <mergeCell ref="M5:O5"/>
  </mergeCells>
  <printOptions/>
  <pageMargins left="0.49" right="0.17" top="0.2" bottom="0.16" header="0.18" footer="0.16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C19" sqref="C19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3.375" style="0" customWidth="1"/>
    <col min="4" max="4" width="12.00390625" style="0" customWidth="1"/>
    <col min="5" max="5" width="13.25390625" style="0" customWidth="1"/>
    <col min="6" max="6" width="11.875" style="0" customWidth="1"/>
  </cols>
  <sheetData>
    <row r="2" spans="1:6" ht="15.75">
      <c r="A2" s="810" t="s">
        <v>226</v>
      </c>
      <c r="B2" s="811"/>
      <c r="C2" s="811"/>
      <c r="D2" s="811"/>
      <c r="E2" s="811"/>
      <c r="F2" s="811"/>
    </row>
    <row r="3" ht="13.5" thickBot="1"/>
    <row r="4" spans="1:6" ht="12.75">
      <c r="A4" s="331"/>
      <c r="B4" s="331"/>
      <c r="C4" s="331"/>
      <c r="D4" s="331"/>
      <c r="E4" s="331"/>
      <c r="F4" s="331"/>
    </row>
    <row r="5" spans="1:6" ht="12.75">
      <c r="A5" s="332" t="s">
        <v>213</v>
      </c>
      <c r="B5" s="332" t="s">
        <v>214</v>
      </c>
      <c r="C5" s="332" t="s">
        <v>117</v>
      </c>
      <c r="D5" s="332" t="s">
        <v>118</v>
      </c>
      <c r="E5" s="332" t="s">
        <v>145</v>
      </c>
      <c r="F5" s="332" t="s">
        <v>215</v>
      </c>
    </row>
    <row r="6" spans="1:6" ht="12.75">
      <c r="A6" s="332" t="s">
        <v>106</v>
      </c>
      <c r="B6" s="332"/>
      <c r="C6" s="332"/>
      <c r="D6" s="332"/>
      <c r="E6" s="332"/>
      <c r="F6" s="332"/>
    </row>
    <row r="7" spans="1:6" ht="13.5" thickBot="1">
      <c r="A7" s="333"/>
      <c r="B7" s="333"/>
      <c r="C7" s="333"/>
      <c r="D7" s="333"/>
      <c r="E7" s="333"/>
      <c r="F7" s="333"/>
    </row>
    <row r="8" ht="13.5" thickBot="1">
      <c r="A8" s="329"/>
    </row>
    <row r="9" spans="1:6" ht="12.75">
      <c r="A9" s="340">
        <v>1</v>
      </c>
      <c r="B9" s="342" t="s">
        <v>216</v>
      </c>
      <c r="C9" s="361">
        <f>'Рем.стр.ДУ-1'!BQ55</f>
        <v>2735439.45</v>
      </c>
      <c r="D9" s="362">
        <f>'Рем.стр.ДУ 2'!CG55</f>
        <v>1519833.48</v>
      </c>
      <c r="E9" s="362">
        <f>'Рем.стр.ДУ 3'!CK55</f>
        <v>4244320.785</v>
      </c>
      <c r="F9" s="360">
        <f>C9+D9+E9</f>
        <v>8499593.715</v>
      </c>
    </row>
    <row r="10" spans="1:6" ht="12.75">
      <c r="A10" s="482">
        <v>2</v>
      </c>
      <c r="B10" s="483" t="s">
        <v>217</v>
      </c>
      <c r="C10" s="484">
        <f>'Сан.ДУ-1'!R63</f>
        <v>220961.5</v>
      </c>
      <c r="D10" s="485">
        <f>'Сан.ДУ-2'!CF63</f>
        <v>629731.5</v>
      </c>
      <c r="E10" s="135">
        <f>'Сан.ДУ-3'!BF65</f>
        <v>1838667.5</v>
      </c>
      <c r="F10" s="486">
        <f>C10+D10+E10</f>
        <v>2689360.5</v>
      </c>
    </row>
    <row r="11" spans="1:6" ht="12.75">
      <c r="A11" s="482">
        <v>3</v>
      </c>
      <c r="B11" s="483" t="s">
        <v>218</v>
      </c>
      <c r="C11" s="487">
        <f>'Эл.ДУ-1'!P27</f>
        <v>218351</v>
      </c>
      <c r="D11" s="485">
        <f>'Эл.ДУ-2'!L27</f>
        <v>63257</v>
      </c>
      <c r="E11" s="135">
        <f>'Эл.ДУ-3'!T28</f>
        <v>434209</v>
      </c>
      <c r="F11" s="486">
        <f>C11+D11+E11</f>
        <v>715817</v>
      </c>
    </row>
    <row r="12" spans="1:6" ht="13.5" thickBot="1">
      <c r="A12" s="341"/>
      <c r="B12" s="343"/>
      <c r="C12" s="339"/>
      <c r="D12" s="337"/>
      <c r="E12" s="337"/>
      <c r="F12" s="338"/>
    </row>
    <row r="13" spans="1:6" ht="13.5" thickBot="1">
      <c r="A13" s="254"/>
      <c r="B13" s="278" t="s">
        <v>219</v>
      </c>
      <c r="C13" s="363">
        <f>C9+C10+C11</f>
        <v>3174751.95</v>
      </c>
      <c r="D13" s="364">
        <f>D9+D10+D11</f>
        <v>2212821.98</v>
      </c>
      <c r="E13" s="348">
        <f>E9+E10+E11</f>
        <v>6517197.285</v>
      </c>
      <c r="F13" s="359">
        <f>SUM(F9:F12)</f>
        <v>11904771.215</v>
      </c>
    </row>
    <row r="14" spans="1:6" ht="12.75">
      <c r="A14" s="334"/>
      <c r="B14" s="124"/>
      <c r="C14" s="124"/>
      <c r="D14" s="124"/>
      <c r="E14" s="124"/>
      <c r="F14" s="124"/>
    </row>
    <row r="15" spans="1:6" ht="12.75">
      <c r="A15" s="334"/>
      <c r="B15" s="124"/>
      <c r="C15" s="124"/>
      <c r="D15" s="124"/>
      <c r="E15" s="124"/>
      <c r="F15" s="124"/>
    </row>
    <row r="16" spans="1:6" ht="12.75">
      <c r="A16" s="124"/>
      <c r="B16" s="124"/>
      <c r="C16" s="124"/>
      <c r="D16" s="124"/>
      <c r="E16" s="124"/>
      <c r="F16" s="124"/>
    </row>
  </sheetData>
  <mergeCells count="1">
    <mergeCell ref="A2:F2"/>
  </mergeCells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29"/>
  <sheetViews>
    <sheetView view="pageBreakPreview" zoomScale="75" zoomScaleNormal="75" zoomScaleSheetLayoutView="75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5" sqref="E5:N8"/>
    </sheetView>
  </sheetViews>
  <sheetFormatPr defaultColWidth="9.00390625" defaultRowHeight="12.75"/>
  <cols>
    <col min="1" max="1" width="4.25390625" style="0" customWidth="1"/>
    <col min="2" max="2" width="31.375" style="0" customWidth="1"/>
    <col min="3" max="3" width="5.125" style="0" customWidth="1"/>
    <col min="4" max="4" width="11.125" style="0" customWidth="1"/>
    <col min="5" max="5" width="4.875" style="0" hidden="1" customWidth="1"/>
    <col min="6" max="6" width="7.75390625" style="0" hidden="1" customWidth="1"/>
    <col min="7" max="7" width="4.75390625" style="0" hidden="1" customWidth="1"/>
    <col min="8" max="8" width="8.25390625" style="0" hidden="1" customWidth="1"/>
    <col min="9" max="9" width="7.375" style="0" hidden="1" customWidth="1"/>
    <col min="10" max="10" width="8.125" style="0" hidden="1" customWidth="1"/>
    <col min="11" max="11" width="5.25390625" style="0" hidden="1" customWidth="1"/>
    <col min="12" max="12" width="7.25390625" style="0" hidden="1" customWidth="1"/>
    <col min="13" max="13" width="7.375" style="0" hidden="1" customWidth="1"/>
    <col min="14" max="14" width="7.875" style="0" hidden="1" customWidth="1"/>
    <col min="15" max="15" width="11.125" style="0" customWidth="1"/>
    <col min="16" max="16" width="12.25390625" style="0" customWidth="1"/>
    <col min="17" max="17" width="4.125" style="0" customWidth="1"/>
    <col min="18" max="18" width="6.875" style="0" customWidth="1"/>
    <col min="19" max="19" width="7.375" style="0" customWidth="1"/>
    <col min="21" max="21" width="8.375" style="0" customWidth="1"/>
    <col min="22" max="22" width="7.75390625" style="0" customWidth="1"/>
    <col min="23" max="23" width="8.125" style="0" customWidth="1"/>
    <col min="24" max="24" width="7.875" style="0" customWidth="1"/>
    <col min="25" max="25" width="7.375" style="0" customWidth="1"/>
    <col min="26" max="26" width="7.875" style="0" customWidth="1"/>
    <col min="27" max="27" width="7.75390625" style="0" customWidth="1"/>
    <col min="28" max="29" width="7.375" style="0" customWidth="1"/>
    <col min="30" max="30" width="8.00390625" style="0" customWidth="1"/>
    <col min="31" max="31" width="7.375" style="0" customWidth="1"/>
    <col min="32" max="32" width="8.375" style="0" customWidth="1"/>
    <col min="33" max="33" width="6.875" style="0" customWidth="1"/>
    <col min="34" max="34" width="7.375" style="0" customWidth="1"/>
    <col min="35" max="35" width="8.125" style="0" customWidth="1"/>
    <col min="36" max="36" width="8.625" style="0" customWidth="1"/>
    <col min="37" max="37" width="7.875" style="0" customWidth="1"/>
    <col min="38" max="38" width="7.00390625" style="0" customWidth="1"/>
    <col min="39" max="41" width="8.00390625" style="0" customWidth="1"/>
    <col min="42" max="42" width="6.875" style="0" customWidth="1"/>
    <col min="43" max="43" width="7.25390625" style="0" customWidth="1"/>
    <col min="44" max="44" width="8.25390625" style="0" customWidth="1"/>
    <col min="45" max="45" width="7.625" style="0" customWidth="1"/>
    <col min="46" max="47" width="8.25390625" style="0" customWidth="1"/>
    <col min="49" max="49" width="8.25390625" style="0" customWidth="1"/>
    <col min="50" max="50" width="8.75390625" style="0" customWidth="1"/>
    <col min="51" max="51" width="8.00390625" style="0" customWidth="1"/>
    <col min="54" max="54" width="8.625" style="0" customWidth="1"/>
    <col min="56" max="56" width="9.25390625" style="0" customWidth="1"/>
    <col min="57" max="57" width="9.625" style="0" customWidth="1"/>
    <col min="58" max="58" width="8.75390625" style="0" customWidth="1"/>
    <col min="59" max="59" width="10.00390625" style="0" customWidth="1"/>
    <col min="60" max="60" width="9.375" style="0" customWidth="1"/>
    <col min="61" max="61" width="9.00390625" style="0" customWidth="1"/>
    <col min="62" max="62" width="10.375" style="0" customWidth="1"/>
    <col min="63" max="64" width="9.25390625" style="0" customWidth="1"/>
    <col min="65" max="65" width="9.375" style="0" customWidth="1"/>
    <col min="66" max="66" width="7.875" style="0" customWidth="1"/>
    <col min="67" max="67" width="10.625" style="0" customWidth="1"/>
    <col min="68" max="68" width="9.25390625" style="0" customWidth="1"/>
    <col min="69" max="69" width="9.375" style="0" customWidth="1"/>
    <col min="71" max="71" width="9.625" style="0" customWidth="1"/>
    <col min="72" max="72" width="8.625" style="0" customWidth="1"/>
    <col min="79" max="79" width="8.375" style="0" customWidth="1"/>
    <col min="83" max="83" width="13.125" style="0" customWidth="1"/>
    <col min="84" max="84" width="13.25390625" style="0" customWidth="1"/>
  </cols>
  <sheetData>
    <row r="1" spans="1:72" ht="20.25" customHeight="1">
      <c r="A1" s="144"/>
      <c r="B1" s="144"/>
      <c r="C1" s="144"/>
      <c r="D1" s="144"/>
      <c r="E1" s="536"/>
      <c r="F1" s="537"/>
      <c r="G1" s="536"/>
      <c r="H1" s="537"/>
      <c r="I1" s="144"/>
      <c r="J1" s="144"/>
      <c r="K1" s="536"/>
      <c r="L1" s="537"/>
      <c r="O1" s="536"/>
      <c r="P1" s="537"/>
      <c r="Q1" s="536"/>
      <c r="R1" s="537"/>
      <c r="AM1" s="538"/>
      <c r="AN1" s="538"/>
      <c r="BE1" s="538"/>
      <c r="BF1" s="538"/>
      <c r="BO1" s="538"/>
      <c r="BP1" s="538"/>
      <c r="BS1" s="538"/>
      <c r="BT1" s="538"/>
    </row>
    <row r="2" spans="1:72" ht="20.25" customHeight="1">
      <c r="A2" s="144"/>
      <c r="B2" s="144"/>
      <c r="C2" s="144"/>
      <c r="E2" s="536"/>
      <c r="F2" s="537"/>
      <c r="G2" s="536"/>
      <c r="H2" s="537"/>
      <c r="K2" s="536"/>
      <c r="L2" s="537"/>
      <c r="O2" s="536"/>
      <c r="P2" s="537"/>
      <c r="Q2" s="536"/>
      <c r="R2" s="537"/>
      <c r="AM2" s="529"/>
      <c r="AN2" s="529"/>
      <c r="BE2" s="538"/>
      <c r="BF2" s="538"/>
      <c r="BO2" s="538"/>
      <c r="BP2" s="538"/>
      <c r="BS2" s="521"/>
      <c r="BT2" s="538"/>
    </row>
    <row r="3" spans="1:72" ht="20.25" customHeight="1">
      <c r="A3" s="144"/>
      <c r="B3" s="144"/>
      <c r="C3" s="144"/>
      <c r="E3" s="536"/>
      <c r="F3" s="537"/>
      <c r="G3" s="536"/>
      <c r="H3" s="537"/>
      <c r="K3" s="536"/>
      <c r="L3" s="537"/>
      <c r="O3" s="536"/>
      <c r="P3" s="537"/>
      <c r="Q3" s="536"/>
      <c r="R3" s="537"/>
      <c r="AM3" s="465"/>
      <c r="AN3" s="465"/>
      <c r="BE3" s="463"/>
      <c r="BF3" s="463"/>
      <c r="BO3" s="463"/>
      <c r="BP3" s="463"/>
      <c r="BS3" s="464"/>
      <c r="BT3" s="463"/>
    </row>
    <row r="4" spans="1:84" ht="25.5" customHeight="1" thickBot="1">
      <c r="A4" s="144" t="s">
        <v>111</v>
      </c>
      <c r="B4" s="144"/>
      <c r="C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</row>
    <row r="5" spans="1:84" ht="22.5" customHeight="1" thickBot="1">
      <c r="A5" s="155"/>
      <c r="B5" s="159"/>
      <c r="C5" s="155"/>
      <c r="D5" s="159"/>
      <c r="E5" s="532" t="s">
        <v>242</v>
      </c>
      <c r="F5" s="533"/>
      <c r="G5" s="532" t="s">
        <v>242</v>
      </c>
      <c r="H5" s="533"/>
      <c r="I5" s="532" t="s">
        <v>242</v>
      </c>
      <c r="J5" s="533"/>
      <c r="K5" s="532" t="s">
        <v>242</v>
      </c>
      <c r="L5" s="533"/>
      <c r="M5" s="532" t="s">
        <v>242</v>
      </c>
      <c r="N5" s="533"/>
      <c r="O5" s="532" t="s">
        <v>242</v>
      </c>
      <c r="P5" s="533"/>
      <c r="Q5" s="532" t="s">
        <v>242</v>
      </c>
      <c r="R5" s="533"/>
      <c r="S5" s="532" t="s">
        <v>242</v>
      </c>
      <c r="T5" s="533"/>
      <c r="U5" s="532" t="s">
        <v>242</v>
      </c>
      <c r="V5" s="533"/>
      <c r="W5" s="532" t="s">
        <v>53</v>
      </c>
      <c r="X5" s="533"/>
      <c r="Y5" s="532" t="s">
        <v>53</v>
      </c>
      <c r="Z5" s="533"/>
      <c r="AA5" s="532" t="s">
        <v>53</v>
      </c>
      <c r="AB5" s="533"/>
      <c r="AC5" s="532" t="s">
        <v>53</v>
      </c>
      <c r="AD5" s="533"/>
      <c r="AE5" s="532" t="s">
        <v>53</v>
      </c>
      <c r="AF5" s="533"/>
      <c r="AG5" s="532" t="s">
        <v>53</v>
      </c>
      <c r="AH5" s="533"/>
      <c r="AI5" s="532" t="s">
        <v>53</v>
      </c>
      <c r="AJ5" s="533"/>
      <c r="AK5" s="532" t="s">
        <v>53</v>
      </c>
      <c r="AL5" s="533"/>
      <c r="AM5" s="532" t="s">
        <v>53</v>
      </c>
      <c r="AN5" s="533"/>
      <c r="AO5" s="532" t="s">
        <v>53</v>
      </c>
      <c r="AP5" s="533"/>
      <c r="AQ5" s="532" t="s">
        <v>53</v>
      </c>
      <c r="AR5" s="533"/>
      <c r="AS5" s="532" t="s">
        <v>53</v>
      </c>
      <c r="AT5" s="533"/>
      <c r="AU5" s="534" t="s">
        <v>102</v>
      </c>
      <c r="AV5" s="535"/>
      <c r="AW5" s="534" t="s">
        <v>102</v>
      </c>
      <c r="AX5" s="535"/>
      <c r="AY5" s="534" t="s">
        <v>102</v>
      </c>
      <c r="AZ5" s="535"/>
      <c r="BA5" s="533" t="s">
        <v>102</v>
      </c>
      <c r="BB5" s="535"/>
      <c r="BC5" s="534" t="s">
        <v>102</v>
      </c>
      <c r="BD5" s="535"/>
      <c r="BE5" s="182" t="s">
        <v>54</v>
      </c>
      <c r="BF5" s="183"/>
      <c r="BG5" s="533" t="s">
        <v>104</v>
      </c>
      <c r="BH5" s="533"/>
      <c r="BI5" s="533" t="s">
        <v>104</v>
      </c>
      <c r="BJ5" s="533"/>
      <c r="BK5" s="533" t="s">
        <v>104</v>
      </c>
      <c r="BL5" s="539"/>
      <c r="BM5" s="532" t="s">
        <v>104</v>
      </c>
      <c r="BN5" s="528"/>
      <c r="BO5" s="182" t="s">
        <v>55</v>
      </c>
      <c r="BP5" s="183"/>
      <c r="BQ5" s="533" t="s">
        <v>60</v>
      </c>
      <c r="BR5" s="533"/>
      <c r="BS5" s="533" t="s">
        <v>56</v>
      </c>
      <c r="BT5" s="533"/>
      <c r="BU5" s="533" t="s">
        <v>56</v>
      </c>
      <c r="BV5" s="533"/>
      <c r="BW5" s="533" t="s">
        <v>60</v>
      </c>
      <c r="BX5" s="533"/>
      <c r="BY5" s="533" t="s">
        <v>60</v>
      </c>
      <c r="BZ5" s="533"/>
      <c r="CA5" s="533" t="s">
        <v>60</v>
      </c>
      <c r="CB5" s="533"/>
      <c r="CC5" s="533" t="s">
        <v>60</v>
      </c>
      <c r="CD5" s="539"/>
      <c r="CE5" s="518" t="s">
        <v>4</v>
      </c>
      <c r="CF5" s="520" t="s">
        <v>5</v>
      </c>
    </row>
    <row r="6" spans="1:84" ht="21.75" customHeight="1" thickBot="1">
      <c r="A6" s="156" t="s">
        <v>105</v>
      </c>
      <c r="B6" s="175" t="s">
        <v>1</v>
      </c>
      <c r="C6" s="156" t="s">
        <v>107</v>
      </c>
      <c r="D6" s="160" t="s">
        <v>103</v>
      </c>
      <c r="E6" s="522">
        <v>3</v>
      </c>
      <c r="F6" s="523"/>
      <c r="G6" s="523">
        <v>4</v>
      </c>
      <c r="H6" s="523"/>
      <c r="I6" s="523">
        <v>6</v>
      </c>
      <c r="J6" s="523"/>
      <c r="K6" s="523">
        <v>7</v>
      </c>
      <c r="L6" s="523"/>
      <c r="M6" s="523">
        <v>9</v>
      </c>
      <c r="N6" s="523"/>
      <c r="O6" s="523">
        <v>11</v>
      </c>
      <c r="P6" s="523"/>
      <c r="Q6" s="523">
        <v>14</v>
      </c>
      <c r="R6" s="523"/>
      <c r="S6" s="523">
        <v>16</v>
      </c>
      <c r="T6" s="523"/>
      <c r="U6" s="531">
        <v>23</v>
      </c>
      <c r="V6" s="514"/>
      <c r="W6" s="515">
        <v>22</v>
      </c>
      <c r="X6" s="531"/>
      <c r="Y6" s="531">
        <v>34</v>
      </c>
      <c r="Z6" s="531"/>
      <c r="AA6" s="531">
        <v>42</v>
      </c>
      <c r="AB6" s="531"/>
      <c r="AC6" s="531">
        <v>58</v>
      </c>
      <c r="AD6" s="531"/>
      <c r="AE6" s="531" t="s">
        <v>182</v>
      </c>
      <c r="AF6" s="531"/>
      <c r="AG6" s="531" t="s">
        <v>183</v>
      </c>
      <c r="AH6" s="531"/>
      <c r="AI6" s="530" t="s">
        <v>187</v>
      </c>
      <c r="AJ6" s="531"/>
      <c r="AK6" s="531" t="s">
        <v>57</v>
      </c>
      <c r="AL6" s="531"/>
      <c r="AM6" s="531" t="s">
        <v>58</v>
      </c>
      <c r="AN6" s="531"/>
      <c r="AO6" s="531" t="s">
        <v>59</v>
      </c>
      <c r="AP6" s="531"/>
      <c r="AQ6" s="530" t="s">
        <v>184</v>
      </c>
      <c r="AR6" s="531"/>
      <c r="AS6" s="530" t="s">
        <v>185</v>
      </c>
      <c r="AT6" s="514"/>
      <c r="AU6" s="515">
        <v>1</v>
      </c>
      <c r="AV6" s="531"/>
      <c r="AW6" s="531">
        <v>3</v>
      </c>
      <c r="AX6" s="531"/>
      <c r="AY6" s="531">
        <v>6</v>
      </c>
      <c r="AZ6" s="531"/>
      <c r="BA6" s="531" t="s">
        <v>186</v>
      </c>
      <c r="BB6" s="531"/>
      <c r="BC6" s="531">
        <v>8</v>
      </c>
      <c r="BD6" s="531"/>
      <c r="BE6" s="531">
        <v>1</v>
      </c>
      <c r="BF6" s="531"/>
      <c r="BG6" s="531">
        <v>2</v>
      </c>
      <c r="BH6" s="531"/>
      <c r="BI6" s="524">
        <v>3</v>
      </c>
      <c r="BJ6" s="525"/>
      <c r="BK6" s="524">
        <v>4</v>
      </c>
      <c r="BL6" s="526"/>
      <c r="BM6" s="527">
        <v>5</v>
      </c>
      <c r="BN6" s="525"/>
      <c r="BO6" s="524">
        <v>9</v>
      </c>
      <c r="BP6" s="525"/>
      <c r="BQ6" s="524">
        <v>11</v>
      </c>
      <c r="BR6" s="525"/>
      <c r="BS6" s="524">
        <v>13</v>
      </c>
      <c r="BT6" s="525"/>
      <c r="BU6" s="524">
        <v>15</v>
      </c>
      <c r="BV6" s="525"/>
      <c r="BW6" s="524">
        <v>17</v>
      </c>
      <c r="BX6" s="525"/>
      <c r="BY6" s="524">
        <v>19</v>
      </c>
      <c r="BZ6" s="525"/>
      <c r="CA6" s="524">
        <v>30</v>
      </c>
      <c r="CB6" s="525"/>
      <c r="CC6" s="524">
        <v>32</v>
      </c>
      <c r="CD6" s="526"/>
      <c r="CE6" s="519"/>
      <c r="CF6" s="516"/>
    </row>
    <row r="7" spans="1:84" ht="41.25" customHeight="1" thickBot="1">
      <c r="A7" s="71" t="s">
        <v>106</v>
      </c>
      <c r="B7" s="176"/>
      <c r="C7" s="71" t="s">
        <v>108</v>
      </c>
      <c r="D7" s="161" t="s">
        <v>109</v>
      </c>
      <c r="E7" s="165" t="s">
        <v>6</v>
      </c>
      <c r="F7" s="149" t="s">
        <v>7</v>
      </c>
      <c r="G7" s="165" t="s">
        <v>6</v>
      </c>
      <c r="H7" s="149" t="s">
        <v>7</v>
      </c>
      <c r="I7" s="148" t="s">
        <v>6</v>
      </c>
      <c r="J7" s="149" t="s">
        <v>7</v>
      </c>
      <c r="K7" s="148" t="s">
        <v>6</v>
      </c>
      <c r="L7" s="149" t="s">
        <v>7</v>
      </c>
      <c r="M7" s="148" t="s">
        <v>6</v>
      </c>
      <c r="N7" s="149" t="s">
        <v>7</v>
      </c>
      <c r="O7" s="150" t="s">
        <v>6</v>
      </c>
      <c r="P7" s="151" t="s">
        <v>7</v>
      </c>
      <c r="Q7" s="148" t="s">
        <v>6</v>
      </c>
      <c r="R7" s="149" t="s">
        <v>7</v>
      </c>
      <c r="S7" s="148" t="s">
        <v>6</v>
      </c>
      <c r="T7" s="149" t="s">
        <v>7</v>
      </c>
      <c r="U7" s="172" t="s">
        <v>6</v>
      </c>
      <c r="V7" s="126" t="s">
        <v>7</v>
      </c>
      <c r="W7" s="125" t="s">
        <v>6</v>
      </c>
      <c r="X7" s="171" t="s">
        <v>7</v>
      </c>
      <c r="Y7" s="172" t="s">
        <v>6</v>
      </c>
      <c r="Z7" s="171" t="s">
        <v>7</v>
      </c>
      <c r="AA7" s="173" t="s">
        <v>6</v>
      </c>
      <c r="AB7" s="174" t="s">
        <v>7</v>
      </c>
      <c r="AC7" s="173" t="s">
        <v>6</v>
      </c>
      <c r="AD7" s="174" t="s">
        <v>7</v>
      </c>
      <c r="AE7" s="172" t="s">
        <v>6</v>
      </c>
      <c r="AF7" s="171" t="s">
        <v>7</v>
      </c>
      <c r="AG7" s="172" t="s">
        <v>6</v>
      </c>
      <c r="AH7" s="171" t="s">
        <v>7</v>
      </c>
      <c r="AI7" s="172" t="s">
        <v>6</v>
      </c>
      <c r="AJ7" s="171" t="s">
        <v>7</v>
      </c>
      <c r="AK7" s="172" t="s">
        <v>6</v>
      </c>
      <c r="AL7" s="171" t="s">
        <v>7</v>
      </c>
      <c r="AM7" s="172" t="s">
        <v>6</v>
      </c>
      <c r="AN7" s="171" t="s">
        <v>7</v>
      </c>
      <c r="AO7" s="172" t="s">
        <v>6</v>
      </c>
      <c r="AP7" s="171" t="s">
        <v>7</v>
      </c>
      <c r="AQ7" s="172" t="s">
        <v>6</v>
      </c>
      <c r="AR7" s="171" t="s">
        <v>7</v>
      </c>
      <c r="AS7" s="172" t="s">
        <v>6</v>
      </c>
      <c r="AT7" s="126" t="s">
        <v>7</v>
      </c>
      <c r="AU7" s="147" t="s">
        <v>6</v>
      </c>
      <c r="AV7" s="174" t="s">
        <v>7</v>
      </c>
      <c r="AW7" s="173" t="s">
        <v>6</v>
      </c>
      <c r="AX7" s="174" t="s">
        <v>7</v>
      </c>
      <c r="AY7" s="172" t="s">
        <v>6</v>
      </c>
      <c r="AZ7" s="171" t="s">
        <v>7</v>
      </c>
      <c r="BA7" s="173" t="s">
        <v>6</v>
      </c>
      <c r="BB7" s="174" t="s">
        <v>7</v>
      </c>
      <c r="BC7" s="172" t="s">
        <v>6</v>
      </c>
      <c r="BD7" s="171" t="s">
        <v>7</v>
      </c>
      <c r="BE7" s="173" t="s">
        <v>6</v>
      </c>
      <c r="BF7" s="174" t="s">
        <v>7</v>
      </c>
      <c r="BG7" s="173" t="s">
        <v>6</v>
      </c>
      <c r="BH7" s="174" t="s">
        <v>7</v>
      </c>
      <c r="BI7" s="173" t="s">
        <v>6</v>
      </c>
      <c r="BJ7" s="174" t="s">
        <v>7</v>
      </c>
      <c r="BK7" s="173" t="s">
        <v>6</v>
      </c>
      <c r="BL7" s="184" t="s">
        <v>7</v>
      </c>
      <c r="BM7" s="147" t="s">
        <v>6</v>
      </c>
      <c r="BN7" s="174" t="s">
        <v>7</v>
      </c>
      <c r="BO7" s="173" t="s">
        <v>6</v>
      </c>
      <c r="BP7" s="174" t="s">
        <v>7</v>
      </c>
      <c r="BQ7" s="173" t="s">
        <v>6</v>
      </c>
      <c r="BR7" s="174" t="s">
        <v>7</v>
      </c>
      <c r="BS7" s="173" t="s">
        <v>6</v>
      </c>
      <c r="BT7" s="174" t="s">
        <v>7</v>
      </c>
      <c r="BU7" s="172" t="s">
        <v>6</v>
      </c>
      <c r="BV7" s="171" t="s">
        <v>7</v>
      </c>
      <c r="BW7" s="172" t="s">
        <v>6</v>
      </c>
      <c r="BX7" s="171" t="s">
        <v>7</v>
      </c>
      <c r="BY7" s="172" t="s">
        <v>6</v>
      </c>
      <c r="BZ7" s="171" t="s">
        <v>7</v>
      </c>
      <c r="CA7" s="172" t="s">
        <v>6</v>
      </c>
      <c r="CB7" s="171" t="s">
        <v>7</v>
      </c>
      <c r="CC7" s="172" t="s">
        <v>6</v>
      </c>
      <c r="CD7" s="126" t="s">
        <v>7</v>
      </c>
      <c r="CE7" s="513"/>
      <c r="CF7" s="517"/>
    </row>
    <row r="8" spans="1:84" ht="14.25">
      <c r="A8" s="68"/>
      <c r="B8" s="177" t="s">
        <v>131</v>
      </c>
      <c r="C8" s="157"/>
      <c r="D8" s="162"/>
      <c r="E8" s="153"/>
      <c r="F8" s="146"/>
      <c r="G8" s="470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27"/>
      <c r="V8" s="69"/>
      <c r="W8" s="3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69"/>
      <c r="AU8" s="86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69"/>
      <c r="BM8" s="86"/>
      <c r="BN8" s="27"/>
      <c r="BO8" s="27"/>
      <c r="BP8" s="27"/>
      <c r="BQ8" s="27"/>
      <c r="BR8" s="27"/>
      <c r="BS8" s="27"/>
      <c r="BT8" s="27"/>
      <c r="BU8" s="27"/>
      <c r="BV8" s="35"/>
      <c r="BW8" s="27"/>
      <c r="BX8" s="27"/>
      <c r="BY8" s="27"/>
      <c r="BZ8" s="27"/>
      <c r="CA8" s="27"/>
      <c r="CB8" s="27"/>
      <c r="CC8" s="27"/>
      <c r="CD8" s="69"/>
      <c r="CE8" s="186"/>
      <c r="CF8" s="187"/>
    </row>
    <row r="9" spans="1:84" ht="12.75">
      <c r="A9" s="68">
        <v>1</v>
      </c>
      <c r="B9" s="178" t="s">
        <v>8</v>
      </c>
      <c r="C9" s="127" t="s">
        <v>9</v>
      </c>
      <c r="D9" s="163">
        <v>445</v>
      </c>
      <c r="E9" s="154">
        <v>5</v>
      </c>
      <c r="F9" s="10">
        <f>E9*D9</f>
        <v>2225</v>
      </c>
      <c r="G9" s="10">
        <v>5</v>
      </c>
      <c r="H9" s="10">
        <f>G9*D9</f>
        <v>2225</v>
      </c>
      <c r="I9" s="10"/>
      <c r="J9" s="10">
        <f>I9*D9</f>
        <v>0</v>
      </c>
      <c r="K9" s="10"/>
      <c r="L9" s="10">
        <f>K9*D9</f>
        <v>0</v>
      </c>
      <c r="M9" s="10"/>
      <c r="N9" s="10">
        <f>M9*D9</f>
        <v>0</v>
      </c>
      <c r="O9" s="10"/>
      <c r="P9" s="10">
        <f>O9*D9</f>
        <v>0</v>
      </c>
      <c r="Q9" s="10">
        <v>5</v>
      </c>
      <c r="R9" s="10">
        <f>Q9*D9</f>
        <v>2225</v>
      </c>
      <c r="S9" s="10">
        <v>5</v>
      </c>
      <c r="T9" s="10">
        <f>S9*D9</f>
        <v>2225</v>
      </c>
      <c r="U9" s="10"/>
      <c r="V9" s="166">
        <f>U9*D9</f>
        <v>0</v>
      </c>
      <c r="W9" s="154"/>
      <c r="X9" s="10">
        <f aca="true" t="shared" si="0" ref="X9:X42">W9*D9</f>
        <v>0</v>
      </c>
      <c r="Y9" s="10"/>
      <c r="Z9" s="10">
        <f aca="true" t="shared" si="1" ref="Z9:Z42">Y9*D9</f>
        <v>0</v>
      </c>
      <c r="AA9" s="10"/>
      <c r="AB9" s="10">
        <f aca="true" t="shared" si="2" ref="AB9:AB42">AA9*D9</f>
        <v>0</v>
      </c>
      <c r="AC9" s="10"/>
      <c r="AD9" s="10">
        <f aca="true" t="shared" si="3" ref="AD9:AD42">AC9*D9</f>
        <v>0</v>
      </c>
      <c r="AE9" s="10"/>
      <c r="AF9" s="10">
        <f aca="true" t="shared" si="4" ref="AF9:AF42">AE9*D9</f>
        <v>0</v>
      </c>
      <c r="AG9" s="10"/>
      <c r="AH9" s="10">
        <f aca="true" t="shared" si="5" ref="AH9:AH42">AG9*D9</f>
        <v>0</v>
      </c>
      <c r="AI9" s="10"/>
      <c r="AJ9" s="10">
        <f>AI9*D9</f>
        <v>0</v>
      </c>
      <c r="AK9" s="10"/>
      <c r="AL9" s="10">
        <f aca="true" t="shared" si="6" ref="AL9:AL42">AK9*D9</f>
        <v>0</v>
      </c>
      <c r="AM9" s="10"/>
      <c r="AN9" s="10">
        <f>AM9*D9</f>
        <v>0</v>
      </c>
      <c r="AO9" s="10"/>
      <c r="AP9" s="10">
        <f>AO9*D9</f>
        <v>0</v>
      </c>
      <c r="AQ9" s="10"/>
      <c r="AR9" s="10">
        <f>AQ9*D9</f>
        <v>0</v>
      </c>
      <c r="AS9" s="10"/>
      <c r="AT9" s="166">
        <f>AS9*D9</f>
        <v>0</v>
      </c>
      <c r="AU9" s="185"/>
      <c r="AV9" s="10">
        <f>AU9*D9</f>
        <v>0</v>
      </c>
      <c r="AW9" s="10">
        <v>5</v>
      </c>
      <c r="AX9" s="10">
        <f>AW9*D9</f>
        <v>2225</v>
      </c>
      <c r="AY9" s="10">
        <v>5</v>
      </c>
      <c r="AZ9" s="10">
        <f>AY9*D9</f>
        <v>2225</v>
      </c>
      <c r="BA9" s="10"/>
      <c r="BB9" s="10">
        <f>BA9*D9</f>
        <v>0</v>
      </c>
      <c r="BC9" s="10"/>
      <c r="BD9" s="10">
        <f aca="true" t="shared" si="7" ref="BD9:BD42">BC9*D9</f>
        <v>0</v>
      </c>
      <c r="BE9" s="10"/>
      <c r="BF9" s="10">
        <f aca="true" t="shared" si="8" ref="BF9:BF42">BE9*D9</f>
        <v>0</v>
      </c>
      <c r="BG9" s="10"/>
      <c r="BH9" s="10">
        <f aca="true" t="shared" si="9" ref="BH9:BH42">BG9*D9</f>
        <v>0</v>
      </c>
      <c r="BI9" s="10"/>
      <c r="BJ9" s="10">
        <f aca="true" t="shared" si="10" ref="BJ9:BJ42">BI9*D9</f>
        <v>0</v>
      </c>
      <c r="BK9" s="10"/>
      <c r="BL9" s="166">
        <f aca="true" t="shared" si="11" ref="BL9:BL42">BK9*D9</f>
        <v>0</v>
      </c>
      <c r="BM9" s="185"/>
      <c r="BN9" s="10">
        <f aca="true" t="shared" si="12" ref="BN9:BN42">BM9*D9</f>
        <v>0</v>
      </c>
      <c r="BO9" s="10"/>
      <c r="BP9" s="10">
        <f aca="true" t="shared" si="13" ref="BP9:BP42">BO9*D9</f>
        <v>0</v>
      </c>
      <c r="BQ9" s="10"/>
      <c r="BR9" s="10">
        <f aca="true" t="shared" si="14" ref="BR9:BR42">BQ9*D9</f>
        <v>0</v>
      </c>
      <c r="BS9" s="10"/>
      <c r="BT9" s="10">
        <f aca="true" t="shared" si="15" ref="BT9:BT42">BS9*D9</f>
        <v>0</v>
      </c>
      <c r="BU9" s="10"/>
      <c r="BV9" s="11">
        <f aca="true" t="shared" si="16" ref="BV9:BV42">BU9*D9</f>
        <v>0</v>
      </c>
      <c r="BW9" s="10"/>
      <c r="BX9" s="10">
        <f aca="true" t="shared" si="17" ref="BX9:BX42">BW9*D9</f>
        <v>0</v>
      </c>
      <c r="BY9" s="10"/>
      <c r="BZ9" s="10">
        <f aca="true" t="shared" si="18" ref="BZ9:BZ42">BY9*D9</f>
        <v>0</v>
      </c>
      <c r="CA9" s="10"/>
      <c r="CB9" s="10">
        <f aca="true" t="shared" si="19" ref="CB9:CB42">CA9*D9</f>
        <v>0</v>
      </c>
      <c r="CC9" s="10"/>
      <c r="CD9" s="166">
        <f aca="true" t="shared" si="20" ref="CD9:CD42">CC9*D9</f>
        <v>0</v>
      </c>
      <c r="CE9" s="185">
        <f>E9+G9+I9+K9+M9+O9+Q9+S9+U9+W9+Y9+AA9+AC9+AE9+AG9+AI9+AK9+AM9+AO9+AQ9+AS9+AU9+AW9+AY9+BA9+BC9+BE9+BG9+BI9+BK9+BM9+BO9+BQ9+BS9+BU9+BW9+BY9+CA9+CC9</f>
        <v>30</v>
      </c>
      <c r="CF9" s="166">
        <f>F9+H9+J9+L9+N9+P9+R9+T9+V9+X9+Z9+AB9+AD9+AF9+AH9+AJ9+AL9+AN9+AP9+AR9+AT9+AV9+AX9+AZ9+BB9+BD9+BF9+BH9+BJ9+BL9+BN9+BP9+BR9+BT9+BV9+BX9+BZ9+CB9+CD9</f>
        <v>13350</v>
      </c>
    </row>
    <row r="10" spans="1:84" ht="12.75">
      <c r="A10" s="68">
        <v>2</v>
      </c>
      <c r="B10" s="178" t="s">
        <v>10</v>
      </c>
      <c r="C10" s="127" t="s">
        <v>9</v>
      </c>
      <c r="D10" s="163">
        <v>501</v>
      </c>
      <c r="E10" s="154">
        <v>5</v>
      </c>
      <c r="F10" s="10">
        <f aca="true" t="shared" si="21" ref="F10:F62">E10*D10</f>
        <v>2505</v>
      </c>
      <c r="G10" s="10">
        <v>5</v>
      </c>
      <c r="H10" s="10">
        <f aca="true" t="shared" si="22" ref="H10:H62">G10*D10</f>
        <v>2505</v>
      </c>
      <c r="I10" s="10">
        <v>5</v>
      </c>
      <c r="J10" s="10">
        <f aca="true" t="shared" si="23" ref="J10:J62">I10*D10</f>
        <v>2505</v>
      </c>
      <c r="K10" s="10"/>
      <c r="L10" s="10">
        <f aca="true" t="shared" si="24" ref="L10:L62">K10*D10</f>
        <v>0</v>
      </c>
      <c r="M10" s="10">
        <v>4</v>
      </c>
      <c r="N10" s="10">
        <f aca="true" t="shared" si="25" ref="N10:N61">M10*D10</f>
        <v>2004</v>
      </c>
      <c r="O10" s="10">
        <v>6</v>
      </c>
      <c r="P10" s="10">
        <f aca="true" t="shared" si="26" ref="P10:P62">O10*D10</f>
        <v>3006</v>
      </c>
      <c r="Q10" s="10">
        <v>8</v>
      </c>
      <c r="R10" s="10">
        <f aca="true" t="shared" si="27" ref="R10:R62">Q10*D10</f>
        <v>4008</v>
      </c>
      <c r="S10" s="10">
        <v>15</v>
      </c>
      <c r="T10" s="10">
        <f aca="true" t="shared" si="28" ref="T10:T62">S10*D10</f>
        <v>7515</v>
      </c>
      <c r="U10" s="4"/>
      <c r="V10" s="166">
        <f aca="true" t="shared" si="29" ref="V10:V62">U10*D10</f>
        <v>0</v>
      </c>
      <c r="W10" s="66">
        <v>4</v>
      </c>
      <c r="X10" s="10">
        <f t="shared" si="0"/>
        <v>2004</v>
      </c>
      <c r="Y10" s="4">
        <v>5</v>
      </c>
      <c r="Z10" s="10">
        <f t="shared" si="1"/>
        <v>2505</v>
      </c>
      <c r="AA10" s="4">
        <v>4</v>
      </c>
      <c r="AB10" s="10">
        <f t="shared" si="2"/>
        <v>2004</v>
      </c>
      <c r="AC10" s="4"/>
      <c r="AD10" s="10">
        <f t="shared" si="3"/>
        <v>0</v>
      </c>
      <c r="AE10" s="4"/>
      <c r="AF10" s="10">
        <f t="shared" si="4"/>
        <v>0</v>
      </c>
      <c r="AG10" s="4">
        <v>6</v>
      </c>
      <c r="AH10" s="10">
        <f t="shared" si="5"/>
        <v>3006</v>
      </c>
      <c r="AI10" s="10"/>
      <c r="AJ10" s="10">
        <f aca="true" t="shared" si="30" ref="AJ10:AJ62">AI10*D10</f>
        <v>0</v>
      </c>
      <c r="AK10" s="4"/>
      <c r="AL10" s="10">
        <f t="shared" si="6"/>
        <v>0</v>
      </c>
      <c r="AM10" s="4"/>
      <c r="AN10" s="10">
        <f aca="true" t="shared" si="31" ref="AN10:AN62">AM10*D10</f>
        <v>0</v>
      </c>
      <c r="AO10" s="4"/>
      <c r="AP10" s="10">
        <f aca="true" t="shared" si="32" ref="AP10:AP62">AO10*D10</f>
        <v>0</v>
      </c>
      <c r="AQ10" s="4"/>
      <c r="AR10" s="10">
        <f aca="true" t="shared" si="33" ref="AR10:AR62">AQ10*D10</f>
        <v>0</v>
      </c>
      <c r="AS10" s="4"/>
      <c r="AT10" s="166">
        <f aca="true" t="shared" si="34" ref="AT10:AT62">AS10*D10</f>
        <v>0</v>
      </c>
      <c r="AU10" s="87">
        <v>5</v>
      </c>
      <c r="AV10" s="10">
        <f aca="true" t="shared" si="35" ref="AV10:AV62">AU10*D10</f>
        <v>2505</v>
      </c>
      <c r="AW10" s="4">
        <v>10</v>
      </c>
      <c r="AX10" s="10">
        <f aca="true" t="shared" si="36" ref="AX10:AX62">AW10*D10</f>
        <v>5010</v>
      </c>
      <c r="AY10" s="4">
        <v>6</v>
      </c>
      <c r="AZ10" s="10">
        <f aca="true" t="shared" si="37" ref="AZ10:AZ62">AY10*D10</f>
        <v>3006</v>
      </c>
      <c r="BA10" s="4">
        <v>7</v>
      </c>
      <c r="BB10" s="10">
        <f aca="true" t="shared" si="38" ref="BB10:BB62">BA10*D10</f>
        <v>3507</v>
      </c>
      <c r="BC10" s="4">
        <v>5</v>
      </c>
      <c r="BD10" s="10">
        <f t="shared" si="7"/>
        <v>2505</v>
      </c>
      <c r="BE10" s="4"/>
      <c r="BF10" s="10">
        <f t="shared" si="8"/>
        <v>0</v>
      </c>
      <c r="BG10" s="4"/>
      <c r="BH10" s="10">
        <f t="shared" si="9"/>
        <v>0</v>
      </c>
      <c r="BI10" s="4"/>
      <c r="BJ10" s="10">
        <f t="shared" si="10"/>
        <v>0</v>
      </c>
      <c r="BK10" s="4"/>
      <c r="BL10" s="166">
        <f t="shared" si="11"/>
        <v>0</v>
      </c>
      <c r="BM10" s="87"/>
      <c r="BN10" s="10">
        <f t="shared" si="12"/>
        <v>0</v>
      </c>
      <c r="BO10" s="4"/>
      <c r="BP10" s="10">
        <f t="shared" si="13"/>
        <v>0</v>
      </c>
      <c r="BQ10" s="4"/>
      <c r="BR10" s="10">
        <f t="shared" si="14"/>
        <v>0</v>
      </c>
      <c r="BS10" s="4">
        <v>6</v>
      </c>
      <c r="BT10" s="10">
        <f t="shared" si="15"/>
        <v>3006</v>
      </c>
      <c r="BU10" s="4"/>
      <c r="BV10" s="11">
        <f t="shared" si="16"/>
        <v>0</v>
      </c>
      <c r="BW10" s="4">
        <v>5</v>
      </c>
      <c r="BX10" s="10">
        <f t="shared" si="17"/>
        <v>2505</v>
      </c>
      <c r="BY10" s="4"/>
      <c r="BZ10" s="10">
        <f t="shared" si="18"/>
        <v>0</v>
      </c>
      <c r="CA10" s="4"/>
      <c r="CB10" s="10">
        <f t="shared" si="19"/>
        <v>0</v>
      </c>
      <c r="CC10" s="4">
        <v>7</v>
      </c>
      <c r="CD10" s="166">
        <f t="shared" si="20"/>
        <v>3507</v>
      </c>
      <c r="CE10" s="185">
        <f aca="true" t="shared" si="39" ref="CE10:CE62">E10+G10+I10+K10+M10+O10+Q10+S10+U10+W10+Y10+AA10+AC10+AE10+AG10+AI10+AK10+AM10+AO10+AQ10+AS10+AU10+AW10+AY10+BA10+BC10+BE10+BG10+BI10+BK10+BM10+BO10+BQ10+BS10+BU10+BW10+BY10+CA10+CC10</f>
        <v>118</v>
      </c>
      <c r="CF10" s="166">
        <f aca="true" t="shared" si="40" ref="CF10:CF62">F10+H10+J10+L10+N10+P10+R10+T10+V10+X10+Z10+AB10+AD10+AF10+AH10+AJ10+AL10+AN10+AP10+AR10+AT10+AV10+AX10+AZ10+BB10+BD10+BF10+BH10+BJ10+BL10+BN10+BP10+BR10+BT10+BV10+BX10+BZ10+CB10+CD10</f>
        <v>59118</v>
      </c>
    </row>
    <row r="11" spans="1:84" ht="12.75">
      <c r="A11" s="68">
        <v>3</v>
      </c>
      <c r="B11" s="178" t="s">
        <v>11</v>
      </c>
      <c r="C11" s="127" t="s">
        <v>9</v>
      </c>
      <c r="D11" s="163">
        <v>539</v>
      </c>
      <c r="E11" s="154"/>
      <c r="F11" s="10">
        <f t="shared" si="21"/>
        <v>0</v>
      </c>
      <c r="G11" s="10"/>
      <c r="H11" s="10">
        <f t="shared" si="22"/>
        <v>0</v>
      </c>
      <c r="I11" s="10"/>
      <c r="J11" s="10">
        <f t="shared" si="23"/>
        <v>0</v>
      </c>
      <c r="K11" s="10"/>
      <c r="L11" s="10">
        <f t="shared" si="24"/>
        <v>0</v>
      </c>
      <c r="M11" s="10"/>
      <c r="N11" s="10">
        <f t="shared" si="25"/>
        <v>0</v>
      </c>
      <c r="O11" s="10"/>
      <c r="P11" s="10">
        <f t="shared" si="26"/>
        <v>0</v>
      </c>
      <c r="Q11" s="10"/>
      <c r="R11" s="10">
        <f t="shared" si="27"/>
        <v>0</v>
      </c>
      <c r="S11" s="10"/>
      <c r="T11" s="10">
        <f t="shared" si="28"/>
        <v>0</v>
      </c>
      <c r="U11" s="4"/>
      <c r="V11" s="166">
        <f t="shared" si="29"/>
        <v>0</v>
      </c>
      <c r="W11" s="66"/>
      <c r="X11" s="10">
        <f t="shared" si="0"/>
        <v>0</v>
      </c>
      <c r="Y11" s="4"/>
      <c r="Z11" s="10">
        <f t="shared" si="1"/>
        <v>0</v>
      </c>
      <c r="AA11" s="4"/>
      <c r="AB11" s="10">
        <f t="shared" si="2"/>
        <v>0</v>
      </c>
      <c r="AC11" s="4"/>
      <c r="AD11" s="10">
        <f t="shared" si="3"/>
        <v>0</v>
      </c>
      <c r="AE11" s="4"/>
      <c r="AF11" s="10">
        <f t="shared" si="4"/>
        <v>0</v>
      </c>
      <c r="AG11" s="4"/>
      <c r="AH11" s="10">
        <f t="shared" si="5"/>
        <v>0</v>
      </c>
      <c r="AI11" s="10">
        <v>4</v>
      </c>
      <c r="AJ11" s="10">
        <f t="shared" si="30"/>
        <v>2156</v>
      </c>
      <c r="AK11" s="4"/>
      <c r="AL11" s="10">
        <f t="shared" si="6"/>
        <v>0</v>
      </c>
      <c r="AM11" s="4"/>
      <c r="AN11" s="10">
        <f t="shared" si="31"/>
        <v>0</v>
      </c>
      <c r="AO11" s="4"/>
      <c r="AP11" s="10">
        <f t="shared" si="32"/>
        <v>0</v>
      </c>
      <c r="AQ11" s="4"/>
      <c r="AR11" s="10">
        <f t="shared" si="33"/>
        <v>0</v>
      </c>
      <c r="AS11" s="4"/>
      <c r="AT11" s="166">
        <f t="shared" si="34"/>
        <v>0</v>
      </c>
      <c r="AU11" s="87"/>
      <c r="AV11" s="10">
        <f t="shared" si="35"/>
        <v>0</v>
      </c>
      <c r="AW11" s="4"/>
      <c r="AX11" s="10">
        <f t="shared" si="36"/>
        <v>0</v>
      </c>
      <c r="AY11" s="4"/>
      <c r="AZ11" s="10">
        <f t="shared" si="37"/>
        <v>0</v>
      </c>
      <c r="BA11" s="4"/>
      <c r="BB11" s="10">
        <f t="shared" si="38"/>
        <v>0</v>
      </c>
      <c r="BC11" s="4"/>
      <c r="BD11" s="10">
        <f t="shared" si="7"/>
        <v>0</v>
      </c>
      <c r="BE11" s="4"/>
      <c r="BF11" s="10">
        <f t="shared" si="8"/>
        <v>0</v>
      </c>
      <c r="BG11" s="4"/>
      <c r="BH11" s="10">
        <f t="shared" si="9"/>
        <v>0</v>
      </c>
      <c r="BI11" s="4"/>
      <c r="BJ11" s="10">
        <f t="shared" si="10"/>
        <v>0</v>
      </c>
      <c r="BK11" s="4"/>
      <c r="BL11" s="166">
        <f t="shared" si="11"/>
        <v>0</v>
      </c>
      <c r="BM11" s="87"/>
      <c r="BN11" s="10">
        <f t="shared" si="12"/>
        <v>0</v>
      </c>
      <c r="BO11" s="4"/>
      <c r="BP11" s="10">
        <f t="shared" si="13"/>
        <v>0</v>
      </c>
      <c r="BQ11" s="4"/>
      <c r="BR11" s="10">
        <f t="shared" si="14"/>
        <v>0</v>
      </c>
      <c r="BS11" s="4"/>
      <c r="BT11" s="10">
        <f t="shared" si="15"/>
        <v>0</v>
      </c>
      <c r="BU11" s="4"/>
      <c r="BV11" s="11">
        <f t="shared" si="16"/>
        <v>0</v>
      </c>
      <c r="BW11" s="4"/>
      <c r="BX11" s="10">
        <f t="shared" si="17"/>
        <v>0</v>
      </c>
      <c r="BY11" s="4"/>
      <c r="BZ11" s="10">
        <f t="shared" si="18"/>
        <v>0</v>
      </c>
      <c r="CA11" s="4"/>
      <c r="CB11" s="10">
        <f t="shared" si="19"/>
        <v>0</v>
      </c>
      <c r="CC11" s="4">
        <v>10</v>
      </c>
      <c r="CD11" s="166">
        <f t="shared" si="20"/>
        <v>5390</v>
      </c>
      <c r="CE11" s="185">
        <f t="shared" si="39"/>
        <v>14</v>
      </c>
      <c r="CF11" s="166">
        <f t="shared" si="40"/>
        <v>7546</v>
      </c>
    </row>
    <row r="12" spans="1:84" ht="12.75">
      <c r="A12" s="68">
        <v>4</v>
      </c>
      <c r="B12" s="178" t="s">
        <v>12</v>
      </c>
      <c r="C12" s="127" t="s">
        <v>9</v>
      </c>
      <c r="D12" s="163">
        <v>594</v>
      </c>
      <c r="E12" s="154"/>
      <c r="F12" s="10">
        <f t="shared" si="21"/>
        <v>0</v>
      </c>
      <c r="G12" s="10"/>
      <c r="H12" s="10">
        <f t="shared" si="22"/>
        <v>0</v>
      </c>
      <c r="I12" s="10"/>
      <c r="J12" s="10">
        <f t="shared" si="23"/>
        <v>0</v>
      </c>
      <c r="K12" s="10">
        <v>6</v>
      </c>
      <c r="L12" s="10">
        <f t="shared" si="24"/>
        <v>3564</v>
      </c>
      <c r="M12" s="10"/>
      <c r="N12" s="10">
        <f t="shared" si="25"/>
        <v>0</v>
      </c>
      <c r="O12" s="10"/>
      <c r="P12" s="10">
        <f t="shared" si="26"/>
        <v>0</v>
      </c>
      <c r="Q12" s="10"/>
      <c r="R12" s="10">
        <f t="shared" si="27"/>
        <v>0</v>
      </c>
      <c r="S12" s="10"/>
      <c r="T12" s="10">
        <f t="shared" si="28"/>
        <v>0</v>
      </c>
      <c r="U12" s="4"/>
      <c r="V12" s="166">
        <f t="shared" si="29"/>
        <v>0</v>
      </c>
      <c r="W12" s="66"/>
      <c r="X12" s="10">
        <f t="shared" si="0"/>
        <v>0</v>
      </c>
      <c r="Y12" s="4"/>
      <c r="Z12" s="10">
        <f t="shared" si="1"/>
        <v>0</v>
      </c>
      <c r="AA12" s="4"/>
      <c r="AB12" s="10">
        <f t="shared" si="2"/>
        <v>0</v>
      </c>
      <c r="AC12" s="4"/>
      <c r="AD12" s="10">
        <f t="shared" si="3"/>
        <v>0</v>
      </c>
      <c r="AE12" s="4"/>
      <c r="AF12" s="10">
        <f t="shared" si="4"/>
        <v>0</v>
      </c>
      <c r="AG12" s="4"/>
      <c r="AH12" s="10">
        <f t="shared" si="5"/>
        <v>0</v>
      </c>
      <c r="AI12" s="10"/>
      <c r="AJ12" s="10">
        <f t="shared" si="30"/>
        <v>0</v>
      </c>
      <c r="AK12" s="4"/>
      <c r="AL12" s="10">
        <f t="shared" si="6"/>
        <v>0</v>
      </c>
      <c r="AM12" s="4"/>
      <c r="AN12" s="10">
        <f t="shared" si="31"/>
        <v>0</v>
      </c>
      <c r="AO12" s="4"/>
      <c r="AP12" s="10">
        <f t="shared" si="32"/>
        <v>0</v>
      </c>
      <c r="AQ12" s="4"/>
      <c r="AR12" s="10">
        <f t="shared" si="33"/>
        <v>0</v>
      </c>
      <c r="AS12" s="4"/>
      <c r="AT12" s="166">
        <f t="shared" si="34"/>
        <v>0</v>
      </c>
      <c r="AU12" s="87"/>
      <c r="AV12" s="10">
        <f t="shared" si="35"/>
        <v>0</v>
      </c>
      <c r="AW12" s="4"/>
      <c r="AX12" s="10">
        <f t="shared" si="36"/>
        <v>0</v>
      </c>
      <c r="AY12" s="4"/>
      <c r="AZ12" s="10">
        <f t="shared" si="37"/>
        <v>0</v>
      </c>
      <c r="BA12" s="4"/>
      <c r="BB12" s="10">
        <f t="shared" si="38"/>
        <v>0</v>
      </c>
      <c r="BC12" s="4"/>
      <c r="BD12" s="10">
        <f t="shared" si="7"/>
        <v>0</v>
      </c>
      <c r="BE12" s="4"/>
      <c r="BF12" s="10">
        <f t="shared" si="8"/>
        <v>0</v>
      </c>
      <c r="BG12" s="4"/>
      <c r="BH12" s="10">
        <f t="shared" si="9"/>
        <v>0</v>
      </c>
      <c r="BI12" s="4"/>
      <c r="BJ12" s="10">
        <f t="shared" si="10"/>
        <v>0</v>
      </c>
      <c r="BK12" s="4"/>
      <c r="BL12" s="166">
        <f t="shared" si="11"/>
        <v>0</v>
      </c>
      <c r="BM12" s="87"/>
      <c r="BN12" s="10">
        <f t="shared" si="12"/>
        <v>0</v>
      </c>
      <c r="BO12" s="4"/>
      <c r="BP12" s="10">
        <f t="shared" si="13"/>
        <v>0</v>
      </c>
      <c r="BQ12" s="4"/>
      <c r="BR12" s="10">
        <f t="shared" si="14"/>
        <v>0</v>
      </c>
      <c r="BS12" s="4"/>
      <c r="BT12" s="10">
        <f t="shared" si="15"/>
        <v>0</v>
      </c>
      <c r="BU12" s="4"/>
      <c r="BV12" s="11">
        <f t="shared" si="16"/>
        <v>0</v>
      </c>
      <c r="BW12" s="4"/>
      <c r="BX12" s="10">
        <f t="shared" si="17"/>
        <v>0</v>
      </c>
      <c r="BY12" s="4"/>
      <c r="BZ12" s="10">
        <f t="shared" si="18"/>
        <v>0</v>
      </c>
      <c r="CA12" s="4"/>
      <c r="CB12" s="10">
        <f t="shared" si="19"/>
        <v>0</v>
      </c>
      <c r="CC12" s="4"/>
      <c r="CD12" s="166">
        <f t="shared" si="20"/>
        <v>0</v>
      </c>
      <c r="CE12" s="185">
        <f t="shared" si="39"/>
        <v>6</v>
      </c>
      <c r="CF12" s="166">
        <f t="shared" si="40"/>
        <v>3564</v>
      </c>
    </row>
    <row r="13" spans="1:84" ht="12.75">
      <c r="A13" s="68">
        <v>5</v>
      </c>
      <c r="B13" s="178" t="s">
        <v>13</v>
      </c>
      <c r="C13" s="127" t="s">
        <v>9</v>
      </c>
      <c r="D13" s="163">
        <v>638</v>
      </c>
      <c r="E13" s="154"/>
      <c r="F13" s="10">
        <f t="shared" si="21"/>
        <v>0</v>
      </c>
      <c r="G13" s="10"/>
      <c r="H13" s="10">
        <f t="shared" si="22"/>
        <v>0</v>
      </c>
      <c r="I13" s="10"/>
      <c r="J13" s="10">
        <f t="shared" si="23"/>
        <v>0</v>
      </c>
      <c r="K13" s="10"/>
      <c r="L13" s="10">
        <f t="shared" si="24"/>
        <v>0</v>
      </c>
      <c r="M13" s="10"/>
      <c r="N13" s="10">
        <f t="shared" si="25"/>
        <v>0</v>
      </c>
      <c r="O13" s="10"/>
      <c r="P13" s="10">
        <f t="shared" si="26"/>
        <v>0</v>
      </c>
      <c r="Q13" s="10"/>
      <c r="R13" s="10">
        <f t="shared" si="27"/>
        <v>0</v>
      </c>
      <c r="S13" s="10"/>
      <c r="T13" s="10">
        <f t="shared" si="28"/>
        <v>0</v>
      </c>
      <c r="U13" s="4"/>
      <c r="V13" s="166">
        <f t="shared" si="29"/>
        <v>0</v>
      </c>
      <c r="W13" s="66"/>
      <c r="X13" s="10">
        <f t="shared" si="0"/>
        <v>0</v>
      </c>
      <c r="Y13" s="4"/>
      <c r="Z13" s="10">
        <f t="shared" si="1"/>
        <v>0</v>
      </c>
      <c r="AA13" s="4"/>
      <c r="AB13" s="10">
        <f t="shared" si="2"/>
        <v>0</v>
      </c>
      <c r="AC13" s="4"/>
      <c r="AD13" s="10">
        <f t="shared" si="3"/>
        <v>0</v>
      </c>
      <c r="AE13" s="4"/>
      <c r="AF13" s="10">
        <f t="shared" si="4"/>
        <v>0</v>
      </c>
      <c r="AG13" s="4"/>
      <c r="AH13" s="10">
        <f t="shared" si="5"/>
        <v>0</v>
      </c>
      <c r="AI13" s="10"/>
      <c r="AJ13" s="10">
        <f t="shared" si="30"/>
        <v>0</v>
      </c>
      <c r="AK13" s="4"/>
      <c r="AL13" s="10">
        <f t="shared" si="6"/>
        <v>0</v>
      </c>
      <c r="AM13" s="4"/>
      <c r="AN13" s="10">
        <f t="shared" si="31"/>
        <v>0</v>
      </c>
      <c r="AO13" s="4"/>
      <c r="AP13" s="10">
        <f t="shared" si="32"/>
        <v>0</v>
      </c>
      <c r="AQ13" s="4"/>
      <c r="AR13" s="10">
        <f t="shared" si="33"/>
        <v>0</v>
      </c>
      <c r="AS13" s="4"/>
      <c r="AT13" s="166">
        <f t="shared" si="34"/>
        <v>0</v>
      </c>
      <c r="AU13" s="87"/>
      <c r="AV13" s="10">
        <f t="shared" si="35"/>
        <v>0</v>
      </c>
      <c r="AW13" s="4"/>
      <c r="AX13" s="10">
        <f t="shared" si="36"/>
        <v>0</v>
      </c>
      <c r="AY13" s="4"/>
      <c r="AZ13" s="10">
        <f t="shared" si="37"/>
        <v>0</v>
      </c>
      <c r="BA13" s="4"/>
      <c r="BB13" s="10">
        <f t="shared" si="38"/>
        <v>0</v>
      </c>
      <c r="BC13" s="4"/>
      <c r="BD13" s="10">
        <f t="shared" si="7"/>
        <v>0</v>
      </c>
      <c r="BE13" s="4"/>
      <c r="BF13" s="10">
        <f t="shared" si="8"/>
        <v>0</v>
      </c>
      <c r="BG13" s="4"/>
      <c r="BH13" s="10">
        <f t="shared" si="9"/>
        <v>0</v>
      </c>
      <c r="BI13" s="4"/>
      <c r="BJ13" s="10">
        <f t="shared" si="10"/>
        <v>0</v>
      </c>
      <c r="BK13" s="4"/>
      <c r="BL13" s="166">
        <f t="shared" si="11"/>
        <v>0</v>
      </c>
      <c r="BM13" s="87"/>
      <c r="BN13" s="10">
        <f t="shared" si="12"/>
        <v>0</v>
      </c>
      <c r="BO13" s="4"/>
      <c r="BP13" s="10">
        <f t="shared" si="13"/>
        <v>0</v>
      </c>
      <c r="BQ13" s="4"/>
      <c r="BR13" s="10">
        <f t="shared" si="14"/>
        <v>0</v>
      </c>
      <c r="BS13" s="4"/>
      <c r="BT13" s="10">
        <f t="shared" si="15"/>
        <v>0</v>
      </c>
      <c r="BU13" s="4"/>
      <c r="BV13" s="11">
        <f t="shared" si="16"/>
        <v>0</v>
      </c>
      <c r="BW13" s="4"/>
      <c r="BX13" s="10">
        <f t="shared" si="17"/>
        <v>0</v>
      </c>
      <c r="BY13" s="4"/>
      <c r="BZ13" s="10">
        <f t="shared" si="18"/>
        <v>0</v>
      </c>
      <c r="CA13" s="4"/>
      <c r="CB13" s="10">
        <f t="shared" si="19"/>
        <v>0</v>
      </c>
      <c r="CC13" s="4"/>
      <c r="CD13" s="166">
        <f t="shared" si="20"/>
        <v>0</v>
      </c>
      <c r="CE13" s="185">
        <f t="shared" si="39"/>
        <v>0</v>
      </c>
      <c r="CF13" s="166">
        <f t="shared" si="40"/>
        <v>0</v>
      </c>
    </row>
    <row r="14" spans="1:84" ht="12.75">
      <c r="A14" s="68">
        <v>6</v>
      </c>
      <c r="B14" s="178" t="s">
        <v>14</v>
      </c>
      <c r="C14" s="127" t="s">
        <v>9</v>
      </c>
      <c r="D14" s="163">
        <v>860</v>
      </c>
      <c r="E14" s="154"/>
      <c r="F14" s="10">
        <f t="shared" si="21"/>
        <v>0</v>
      </c>
      <c r="G14" s="10"/>
      <c r="H14" s="10">
        <f t="shared" si="22"/>
        <v>0</v>
      </c>
      <c r="I14" s="10"/>
      <c r="J14" s="10">
        <f t="shared" si="23"/>
        <v>0</v>
      </c>
      <c r="K14" s="10"/>
      <c r="L14" s="10">
        <f t="shared" si="24"/>
        <v>0</v>
      </c>
      <c r="M14" s="10"/>
      <c r="N14" s="10">
        <f t="shared" si="25"/>
        <v>0</v>
      </c>
      <c r="O14" s="10"/>
      <c r="P14" s="10">
        <f t="shared" si="26"/>
        <v>0</v>
      </c>
      <c r="Q14" s="10"/>
      <c r="R14" s="10">
        <f t="shared" si="27"/>
        <v>0</v>
      </c>
      <c r="S14" s="10"/>
      <c r="T14" s="10">
        <f t="shared" si="28"/>
        <v>0</v>
      </c>
      <c r="U14" s="4"/>
      <c r="V14" s="166">
        <f t="shared" si="29"/>
        <v>0</v>
      </c>
      <c r="W14" s="66"/>
      <c r="X14" s="10">
        <f t="shared" si="0"/>
        <v>0</v>
      </c>
      <c r="Y14" s="4"/>
      <c r="Z14" s="10">
        <f t="shared" si="1"/>
        <v>0</v>
      </c>
      <c r="AA14" s="4"/>
      <c r="AB14" s="10">
        <f t="shared" si="2"/>
        <v>0</v>
      </c>
      <c r="AC14" s="4"/>
      <c r="AD14" s="10">
        <f t="shared" si="3"/>
        <v>0</v>
      </c>
      <c r="AE14" s="4"/>
      <c r="AF14" s="10">
        <f t="shared" si="4"/>
        <v>0</v>
      </c>
      <c r="AG14" s="4"/>
      <c r="AH14" s="10">
        <f t="shared" si="5"/>
        <v>0</v>
      </c>
      <c r="AI14" s="10">
        <v>5</v>
      </c>
      <c r="AJ14" s="10">
        <f t="shared" si="30"/>
        <v>4300</v>
      </c>
      <c r="AK14" s="4"/>
      <c r="AL14" s="10">
        <f t="shared" si="6"/>
        <v>0</v>
      </c>
      <c r="AM14" s="4"/>
      <c r="AN14" s="10">
        <f t="shared" si="31"/>
        <v>0</v>
      </c>
      <c r="AO14" s="4"/>
      <c r="AP14" s="10">
        <f t="shared" si="32"/>
        <v>0</v>
      </c>
      <c r="AQ14" s="4"/>
      <c r="AR14" s="10">
        <f t="shared" si="33"/>
        <v>0</v>
      </c>
      <c r="AS14" s="4"/>
      <c r="AT14" s="166">
        <f t="shared" si="34"/>
        <v>0</v>
      </c>
      <c r="AU14" s="87"/>
      <c r="AV14" s="10">
        <f t="shared" si="35"/>
        <v>0</v>
      </c>
      <c r="AW14" s="4"/>
      <c r="AX14" s="10">
        <f t="shared" si="36"/>
        <v>0</v>
      </c>
      <c r="AY14" s="4"/>
      <c r="AZ14" s="10">
        <f t="shared" si="37"/>
        <v>0</v>
      </c>
      <c r="BA14" s="4"/>
      <c r="BB14" s="10">
        <f t="shared" si="38"/>
        <v>0</v>
      </c>
      <c r="BC14" s="4"/>
      <c r="BD14" s="10">
        <f t="shared" si="7"/>
        <v>0</v>
      </c>
      <c r="BE14" s="4"/>
      <c r="BF14" s="10">
        <f t="shared" si="8"/>
        <v>0</v>
      </c>
      <c r="BG14" s="4"/>
      <c r="BH14" s="10">
        <f t="shared" si="9"/>
        <v>0</v>
      </c>
      <c r="BI14" s="4"/>
      <c r="BJ14" s="10">
        <f t="shared" si="10"/>
        <v>0</v>
      </c>
      <c r="BK14" s="4"/>
      <c r="BL14" s="166">
        <f t="shared" si="11"/>
        <v>0</v>
      </c>
      <c r="BM14" s="87"/>
      <c r="BN14" s="10">
        <f t="shared" si="12"/>
        <v>0</v>
      </c>
      <c r="BO14" s="4"/>
      <c r="BP14" s="10">
        <f t="shared" si="13"/>
        <v>0</v>
      </c>
      <c r="BQ14" s="4"/>
      <c r="BR14" s="10">
        <f t="shared" si="14"/>
        <v>0</v>
      </c>
      <c r="BS14" s="4"/>
      <c r="BT14" s="10">
        <f t="shared" si="15"/>
        <v>0</v>
      </c>
      <c r="BU14" s="4"/>
      <c r="BV14" s="11">
        <f t="shared" si="16"/>
        <v>0</v>
      </c>
      <c r="BW14" s="4"/>
      <c r="BX14" s="10">
        <f t="shared" si="17"/>
        <v>0</v>
      </c>
      <c r="BY14" s="4"/>
      <c r="BZ14" s="10">
        <f t="shared" si="18"/>
        <v>0</v>
      </c>
      <c r="CA14" s="4"/>
      <c r="CB14" s="10">
        <f t="shared" si="19"/>
        <v>0</v>
      </c>
      <c r="CC14" s="4"/>
      <c r="CD14" s="166">
        <f t="shared" si="20"/>
        <v>0</v>
      </c>
      <c r="CE14" s="185">
        <f t="shared" si="39"/>
        <v>5</v>
      </c>
      <c r="CF14" s="166">
        <f t="shared" si="40"/>
        <v>4300</v>
      </c>
    </row>
    <row r="15" spans="1:84" ht="12.75">
      <c r="A15" s="68">
        <v>7</v>
      </c>
      <c r="B15" s="178" t="s">
        <v>15</v>
      </c>
      <c r="C15" s="127" t="s">
        <v>9</v>
      </c>
      <c r="D15" s="163">
        <v>1122</v>
      </c>
      <c r="E15" s="154"/>
      <c r="F15" s="10">
        <f t="shared" si="21"/>
        <v>0</v>
      </c>
      <c r="G15" s="10"/>
      <c r="H15" s="10">
        <f t="shared" si="22"/>
        <v>0</v>
      </c>
      <c r="I15" s="10"/>
      <c r="J15" s="10">
        <f t="shared" si="23"/>
        <v>0</v>
      </c>
      <c r="K15" s="10"/>
      <c r="L15" s="10">
        <f t="shared" si="24"/>
        <v>0</v>
      </c>
      <c r="M15" s="10"/>
      <c r="N15" s="10">
        <f t="shared" si="25"/>
        <v>0</v>
      </c>
      <c r="O15" s="10"/>
      <c r="P15" s="10">
        <f t="shared" si="26"/>
        <v>0</v>
      </c>
      <c r="Q15" s="10"/>
      <c r="R15" s="10">
        <f t="shared" si="27"/>
        <v>0</v>
      </c>
      <c r="S15" s="10"/>
      <c r="T15" s="10">
        <f t="shared" si="28"/>
        <v>0</v>
      </c>
      <c r="U15" s="4"/>
      <c r="V15" s="166">
        <f t="shared" si="29"/>
        <v>0</v>
      </c>
      <c r="W15" s="66"/>
      <c r="X15" s="10">
        <f t="shared" si="0"/>
        <v>0</v>
      </c>
      <c r="Y15" s="4"/>
      <c r="Z15" s="10">
        <f t="shared" si="1"/>
        <v>0</v>
      </c>
      <c r="AA15" s="4"/>
      <c r="AB15" s="10">
        <f t="shared" si="2"/>
        <v>0</v>
      </c>
      <c r="AC15" s="4"/>
      <c r="AD15" s="10">
        <f t="shared" si="3"/>
        <v>0</v>
      </c>
      <c r="AE15" s="4"/>
      <c r="AF15" s="10">
        <f t="shared" si="4"/>
        <v>0</v>
      </c>
      <c r="AG15" s="4"/>
      <c r="AH15" s="10">
        <f t="shared" si="5"/>
        <v>0</v>
      </c>
      <c r="AI15" s="10"/>
      <c r="AJ15" s="10">
        <f t="shared" si="30"/>
        <v>0</v>
      </c>
      <c r="AK15" s="4"/>
      <c r="AL15" s="10">
        <f t="shared" si="6"/>
        <v>0</v>
      </c>
      <c r="AM15" s="4"/>
      <c r="AN15" s="10">
        <f t="shared" si="31"/>
        <v>0</v>
      </c>
      <c r="AO15" s="4"/>
      <c r="AP15" s="10">
        <f t="shared" si="32"/>
        <v>0</v>
      </c>
      <c r="AQ15" s="4"/>
      <c r="AR15" s="10">
        <f t="shared" si="33"/>
        <v>0</v>
      </c>
      <c r="AS15" s="4"/>
      <c r="AT15" s="166">
        <f t="shared" si="34"/>
        <v>0</v>
      </c>
      <c r="AU15" s="87"/>
      <c r="AV15" s="10">
        <f t="shared" si="35"/>
        <v>0</v>
      </c>
      <c r="AW15" s="4"/>
      <c r="AX15" s="10">
        <f t="shared" si="36"/>
        <v>0</v>
      </c>
      <c r="AY15" s="4"/>
      <c r="AZ15" s="10">
        <f t="shared" si="37"/>
        <v>0</v>
      </c>
      <c r="BA15" s="4"/>
      <c r="BB15" s="10">
        <f t="shared" si="38"/>
        <v>0</v>
      </c>
      <c r="BC15" s="4"/>
      <c r="BD15" s="10">
        <f t="shared" si="7"/>
        <v>0</v>
      </c>
      <c r="BE15" s="4"/>
      <c r="BF15" s="10">
        <f t="shared" si="8"/>
        <v>0</v>
      </c>
      <c r="BG15" s="4"/>
      <c r="BH15" s="10">
        <f t="shared" si="9"/>
        <v>0</v>
      </c>
      <c r="BI15" s="4"/>
      <c r="BJ15" s="10">
        <f t="shared" si="10"/>
        <v>0</v>
      </c>
      <c r="BK15" s="4"/>
      <c r="BL15" s="166">
        <f t="shared" si="11"/>
        <v>0</v>
      </c>
      <c r="BM15" s="87"/>
      <c r="BN15" s="10">
        <f t="shared" si="12"/>
        <v>0</v>
      </c>
      <c r="BO15" s="4"/>
      <c r="BP15" s="10">
        <f t="shared" si="13"/>
        <v>0</v>
      </c>
      <c r="BQ15" s="4"/>
      <c r="BR15" s="10">
        <f t="shared" si="14"/>
        <v>0</v>
      </c>
      <c r="BS15" s="4"/>
      <c r="BT15" s="10">
        <f t="shared" si="15"/>
        <v>0</v>
      </c>
      <c r="BU15" s="4"/>
      <c r="BV15" s="11">
        <f t="shared" si="16"/>
        <v>0</v>
      </c>
      <c r="BW15" s="4"/>
      <c r="BX15" s="10">
        <f t="shared" si="17"/>
        <v>0</v>
      </c>
      <c r="BY15" s="4"/>
      <c r="BZ15" s="10">
        <f t="shared" si="18"/>
        <v>0</v>
      </c>
      <c r="CA15" s="4"/>
      <c r="CB15" s="10">
        <f t="shared" si="19"/>
        <v>0</v>
      </c>
      <c r="CC15" s="4"/>
      <c r="CD15" s="166">
        <f t="shared" si="20"/>
        <v>0</v>
      </c>
      <c r="CE15" s="185">
        <f t="shared" si="39"/>
        <v>0</v>
      </c>
      <c r="CF15" s="166">
        <f t="shared" si="40"/>
        <v>0</v>
      </c>
    </row>
    <row r="16" spans="1:84" ht="12.75">
      <c r="A16" s="68">
        <v>8</v>
      </c>
      <c r="B16" s="178" t="s">
        <v>189</v>
      </c>
      <c r="C16" s="127" t="s">
        <v>9</v>
      </c>
      <c r="D16" s="163">
        <v>1300</v>
      </c>
      <c r="E16" s="154"/>
      <c r="F16" s="10">
        <f t="shared" si="21"/>
        <v>0</v>
      </c>
      <c r="G16" s="10"/>
      <c r="H16" s="10">
        <f t="shared" si="22"/>
        <v>0</v>
      </c>
      <c r="I16" s="10"/>
      <c r="J16" s="10">
        <f t="shared" si="23"/>
        <v>0</v>
      </c>
      <c r="K16" s="10"/>
      <c r="L16" s="10">
        <f t="shared" si="24"/>
        <v>0</v>
      </c>
      <c r="M16" s="10"/>
      <c r="N16" s="10">
        <f t="shared" si="25"/>
        <v>0</v>
      </c>
      <c r="O16" s="10"/>
      <c r="P16" s="10">
        <f t="shared" si="26"/>
        <v>0</v>
      </c>
      <c r="Q16" s="10"/>
      <c r="R16" s="10">
        <f t="shared" si="27"/>
        <v>0</v>
      </c>
      <c r="S16" s="10"/>
      <c r="T16" s="10">
        <f t="shared" si="28"/>
        <v>0</v>
      </c>
      <c r="U16" s="4"/>
      <c r="V16" s="166">
        <f t="shared" si="29"/>
        <v>0</v>
      </c>
      <c r="W16" s="66"/>
      <c r="X16" s="10">
        <f t="shared" si="0"/>
        <v>0</v>
      </c>
      <c r="Y16" s="4"/>
      <c r="Z16" s="10">
        <f t="shared" si="1"/>
        <v>0</v>
      </c>
      <c r="AA16" s="4"/>
      <c r="AB16" s="10">
        <f t="shared" si="2"/>
        <v>0</v>
      </c>
      <c r="AC16" s="4"/>
      <c r="AD16" s="10">
        <f t="shared" si="3"/>
        <v>0</v>
      </c>
      <c r="AE16" s="4"/>
      <c r="AF16" s="10">
        <f t="shared" si="4"/>
        <v>0</v>
      </c>
      <c r="AG16" s="4"/>
      <c r="AH16" s="10">
        <f t="shared" si="5"/>
        <v>0</v>
      </c>
      <c r="AI16" s="10"/>
      <c r="AJ16" s="10">
        <f t="shared" si="30"/>
        <v>0</v>
      </c>
      <c r="AK16" s="4"/>
      <c r="AL16" s="10">
        <f t="shared" si="6"/>
        <v>0</v>
      </c>
      <c r="AM16" s="4"/>
      <c r="AN16" s="10">
        <f t="shared" si="31"/>
        <v>0</v>
      </c>
      <c r="AO16" s="4"/>
      <c r="AP16" s="10">
        <f t="shared" si="32"/>
        <v>0</v>
      </c>
      <c r="AQ16" s="4"/>
      <c r="AR16" s="10">
        <f t="shared" si="33"/>
        <v>0</v>
      </c>
      <c r="AS16" s="4"/>
      <c r="AT16" s="166">
        <f t="shared" si="34"/>
        <v>0</v>
      </c>
      <c r="AU16" s="87"/>
      <c r="AV16" s="10">
        <f t="shared" si="35"/>
        <v>0</v>
      </c>
      <c r="AW16" s="4"/>
      <c r="AX16" s="10">
        <f t="shared" si="36"/>
        <v>0</v>
      </c>
      <c r="AY16" s="4"/>
      <c r="AZ16" s="10">
        <f t="shared" si="37"/>
        <v>0</v>
      </c>
      <c r="BA16" s="4"/>
      <c r="BB16" s="10">
        <f t="shared" si="38"/>
        <v>0</v>
      </c>
      <c r="BC16" s="4"/>
      <c r="BD16" s="10">
        <f t="shared" si="7"/>
        <v>0</v>
      </c>
      <c r="BE16" s="4"/>
      <c r="BF16" s="10">
        <f t="shared" si="8"/>
        <v>0</v>
      </c>
      <c r="BG16" s="4"/>
      <c r="BH16" s="10">
        <f t="shared" si="9"/>
        <v>0</v>
      </c>
      <c r="BI16" s="4"/>
      <c r="BJ16" s="10">
        <f t="shared" si="10"/>
        <v>0</v>
      </c>
      <c r="BK16" s="4"/>
      <c r="BL16" s="166">
        <f t="shared" si="11"/>
        <v>0</v>
      </c>
      <c r="BM16" s="87"/>
      <c r="BN16" s="10">
        <f t="shared" si="12"/>
        <v>0</v>
      </c>
      <c r="BO16" s="4"/>
      <c r="BP16" s="10">
        <f t="shared" si="13"/>
        <v>0</v>
      </c>
      <c r="BQ16" s="4"/>
      <c r="BR16" s="10">
        <f t="shared" si="14"/>
        <v>0</v>
      </c>
      <c r="BS16" s="4"/>
      <c r="BT16" s="10">
        <f t="shared" si="15"/>
        <v>0</v>
      </c>
      <c r="BU16" s="4"/>
      <c r="BV16" s="11">
        <f t="shared" si="16"/>
        <v>0</v>
      </c>
      <c r="BW16" s="4"/>
      <c r="BX16" s="10">
        <f t="shared" si="17"/>
        <v>0</v>
      </c>
      <c r="BY16" s="4"/>
      <c r="BZ16" s="10">
        <f t="shared" si="18"/>
        <v>0</v>
      </c>
      <c r="CA16" s="4"/>
      <c r="CB16" s="10">
        <f t="shared" si="19"/>
        <v>0</v>
      </c>
      <c r="CC16" s="4"/>
      <c r="CD16" s="166">
        <f t="shared" si="20"/>
        <v>0</v>
      </c>
      <c r="CE16" s="185"/>
      <c r="CF16" s="166">
        <f t="shared" si="40"/>
        <v>0</v>
      </c>
    </row>
    <row r="17" spans="1:84" ht="12.75">
      <c r="A17" s="68">
        <v>9</v>
      </c>
      <c r="B17" s="178" t="s">
        <v>16</v>
      </c>
      <c r="C17" s="127"/>
      <c r="D17" s="163"/>
      <c r="E17" s="154"/>
      <c r="F17" s="10">
        <f t="shared" si="21"/>
        <v>0</v>
      </c>
      <c r="G17" s="10"/>
      <c r="H17" s="10">
        <f t="shared" si="22"/>
        <v>0</v>
      </c>
      <c r="I17" s="10"/>
      <c r="J17" s="10">
        <f t="shared" si="23"/>
        <v>0</v>
      </c>
      <c r="K17" s="10"/>
      <c r="L17" s="10">
        <f t="shared" si="24"/>
        <v>0</v>
      </c>
      <c r="M17" s="10"/>
      <c r="N17" s="10">
        <f t="shared" si="25"/>
        <v>0</v>
      </c>
      <c r="O17" s="10"/>
      <c r="P17" s="10">
        <f t="shared" si="26"/>
        <v>0</v>
      </c>
      <c r="Q17" s="10"/>
      <c r="R17" s="10">
        <f t="shared" si="27"/>
        <v>0</v>
      </c>
      <c r="S17" s="10"/>
      <c r="T17" s="10">
        <f t="shared" si="28"/>
        <v>0</v>
      </c>
      <c r="U17" s="4"/>
      <c r="V17" s="166">
        <f t="shared" si="29"/>
        <v>0</v>
      </c>
      <c r="W17" s="66"/>
      <c r="X17" s="10">
        <f t="shared" si="0"/>
        <v>0</v>
      </c>
      <c r="Y17" s="4"/>
      <c r="Z17" s="10">
        <f t="shared" si="1"/>
        <v>0</v>
      </c>
      <c r="AA17" s="4"/>
      <c r="AB17" s="10">
        <f t="shared" si="2"/>
        <v>0</v>
      </c>
      <c r="AC17" s="4"/>
      <c r="AD17" s="10">
        <f t="shared" si="3"/>
        <v>0</v>
      </c>
      <c r="AE17" s="4"/>
      <c r="AF17" s="10">
        <f t="shared" si="4"/>
        <v>0</v>
      </c>
      <c r="AG17" s="4"/>
      <c r="AH17" s="10">
        <f t="shared" si="5"/>
        <v>0</v>
      </c>
      <c r="AI17" s="10"/>
      <c r="AJ17" s="10">
        <f t="shared" si="30"/>
        <v>0</v>
      </c>
      <c r="AK17" s="4"/>
      <c r="AL17" s="10">
        <f t="shared" si="6"/>
        <v>0</v>
      </c>
      <c r="AM17" s="4"/>
      <c r="AN17" s="10">
        <f t="shared" si="31"/>
        <v>0</v>
      </c>
      <c r="AO17" s="4"/>
      <c r="AP17" s="10">
        <f t="shared" si="32"/>
        <v>0</v>
      </c>
      <c r="AQ17" s="4"/>
      <c r="AR17" s="10">
        <f t="shared" si="33"/>
        <v>0</v>
      </c>
      <c r="AS17" s="4"/>
      <c r="AT17" s="166">
        <f t="shared" si="34"/>
        <v>0</v>
      </c>
      <c r="AU17" s="87"/>
      <c r="AV17" s="10">
        <f t="shared" si="35"/>
        <v>0</v>
      </c>
      <c r="AW17" s="4"/>
      <c r="AX17" s="10">
        <f t="shared" si="36"/>
        <v>0</v>
      </c>
      <c r="AY17" s="4"/>
      <c r="AZ17" s="10">
        <f t="shared" si="37"/>
        <v>0</v>
      </c>
      <c r="BA17" s="4"/>
      <c r="BB17" s="10">
        <f t="shared" si="38"/>
        <v>0</v>
      </c>
      <c r="BC17" s="4"/>
      <c r="BD17" s="10">
        <f t="shared" si="7"/>
        <v>0</v>
      </c>
      <c r="BE17" s="4"/>
      <c r="BF17" s="10">
        <f t="shared" si="8"/>
        <v>0</v>
      </c>
      <c r="BG17" s="4"/>
      <c r="BH17" s="10">
        <f t="shared" si="9"/>
        <v>0</v>
      </c>
      <c r="BI17" s="4"/>
      <c r="BJ17" s="10">
        <f t="shared" si="10"/>
        <v>0</v>
      </c>
      <c r="BK17" s="4"/>
      <c r="BL17" s="166">
        <f t="shared" si="11"/>
        <v>0</v>
      </c>
      <c r="BM17" s="87"/>
      <c r="BN17" s="10">
        <f t="shared" si="12"/>
        <v>0</v>
      </c>
      <c r="BO17" s="4"/>
      <c r="BP17" s="10">
        <f t="shared" si="13"/>
        <v>0</v>
      </c>
      <c r="BQ17" s="4"/>
      <c r="BR17" s="10">
        <f t="shared" si="14"/>
        <v>0</v>
      </c>
      <c r="BS17" s="4"/>
      <c r="BT17" s="10">
        <f t="shared" si="15"/>
        <v>0</v>
      </c>
      <c r="BU17" s="4"/>
      <c r="BV17" s="11">
        <f t="shared" si="16"/>
        <v>0</v>
      </c>
      <c r="BW17" s="4"/>
      <c r="BX17" s="10">
        <f t="shared" si="17"/>
        <v>0</v>
      </c>
      <c r="BY17" s="4"/>
      <c r="BZ17" s="10">
        <f t="shared" si="18"/>
        <v>0</v>
      </c>
      <c r="CA17" s="4"/>
      <c r="CB17" s="10">
        <f t="shared" si="19"/>
        <v>0</v>
      </c>
      <c r="CC17" s="4"/>
      <c r="CD17" s="166">
        <f t="shared" si="20"/>
        <v>0</v>
      </c>
      <c r="CE17" s="185">
        <f t="shared" si="39"/>
        <v>0</v>
      </c>
      <c r="CF17" s="166">
        <f t="shared" si="40"/>
        <v>0</v>
      </c>
    </row>
    <row r="18" spans="1:84" ht="12.75">
      <c r="A18" s="68">
        <v>10</v>
      </c>
      <c r="B18" s="178" t="s">
        <v>8</v>
      </c>
      <c r="C18" s="127" t="s">
        <v>17</v>
      </c>
      <c r="D18" s="163">
        <v>286</v>
      </c>
      <c r="E18" s="154">
        <v>3</v>
      </c>
      <c r="F18" s="10">
        <f t="shared" si="21"/>
        <v>858</v>
      </c>
      <c r="G18" s="10">
        <v>2</v>
      </c>
      <c r="H18" s="10">
        <f t="shared" si="22"/>
        <v>572</v>
      </c>
      <c r="I18" s="10">
        <v>2</v>
      </c>
      <c r="J18" s="10">
        <f t="shared" si="23"/>
        <v>572</v>
      </c>
      <c r="K18" s="10"/>
      <c r="L18" s="10">
        <f t="shared" si="24"/>
        <v>0</v>
      </c>
      <c r="M18" s="10"/>
      <c r="N18" s="10">
        <f t="shared" si="25"/>
        <v>0</v>
      </c>
      <c r="O18" s="10"/>
      <c r="P18" s="10">
        <f t="shared" si="26"/>
        <v>0</v>
      </c>
      <c r="Q18" s="10"/>
      <c r="R18" s="10">
        <f t="shared" si="27"/>
        <v>0</v>
      </c>
      <c r="S18" s="10"/>
      <c r="T18" s="10">
        <f t="shared" si="28"/>
        <v>0</v>
      </c>
      <c r="U18" s="4"/>
      <c r="V18" s="166">
        <f t="shared" si="29"/>
        <v>0</v>
      </c>
      <c r="W18" s="66"/>
      <c r="X18" s="10">
        <f t="shared" si="0"/>
        <v>0</v>
      </c>
      <c r="Y18" s="4"/>
      <c r="Z18" s="10">
        <f t="shared" si="1"/>
        <v>0</v>
      </c>
      <c r="AA18" s="4"/>
      <c r="AB18" s="10">
        <f t="shared" si="2"/>
        <v>0</v>
      </c>
      <c r="AC18" s="4"/>
      <c r="AD18" s="10">
        <f t="shared" si="3"/>
        <v>0</v>
      </c>
      <c r="AE18" s="4"/>
      <c r="AF18" s="10">
        <f t="shared" si="4"/>
        <v>0</v>
      </c>
      <c r="AG18" s="4"/>
      <c r="AH18" s="10">
        <f t="shared" si="5"/>
        <v>0</v>
      </c>
      <c r="AI18" s="10"/>
      <c r="AJ18" s="10">
        <f t="shared" si="30"/>
        <v>0</v>
      </c>
      <c r="AK18" s="4"/>
      <c r="AL18" s="10">
        <f t="shared" si="6"/>
        <v>0</v>
      </c>
      <c r="AM18" s="4"/>
      <c r="AN18" s="10">
        <f t="shared" si="31"/>
        <v>0</v>
      </c>
      <c r="AO18" s="4"/>
      <c r="AP18" s="10">
        <f t="shared" si="32"/>
        <v>0</v>
      </c>
      <c r="AQ18" s="4"/>
      <c r="AR18" s="10">
        <f t="shared" si="33"/>
        <v>0</v>
      </c>
      <c r="AS18" s="4"/>
      <c r="AT18" s="166">
        <f t="shared" si="34"/>
        <v>0</v>
      </c>
      <c r="AU18" s="87"/>
      <c r="AV18" s="10">
        <f t="shared" si="35"/>
        <v>0</v>
      </c>
      <c r="AW18" s="4"/>
      <c r="AX18" s="10">
        <f t="shared" si="36"/>
        <v>0</v>
      </c>
      <c r="AY18" s="4"/>
      <c r="AZ18" s="10">
        <f t="shared" si="37"/>
        <v>0</v>
      </c>
      <c r="BA18" s="4"/>
      <c r="BB18" s="10">
        <f t="shared" si="38"/>
        <v>0</v>
      </c>
      <c r="BC18" s="4"/>
      <c r="BD18" s="10">
        <f t="shared" si="7"/>
        <v>0</v>
      </c>
      <c r="BE18" s="4"/>
      <c r="BF18" s="10">
        <f t="shared" si="8"/>
        <v>0</v>
      </c>
      <c r="BG18" s="4"/>
      <c r="BH18" s="10">
        <f t="shared" si="9"/>
        <v>0</v>
      </c>
      <c r="BI18" s="4"/>
      <c r="BJ18" s="10">
        <f t="shared" si="10"/>
        <v>0</v>
      </c>
      <c r="BK18" s="4"/>
      <c r="BL18" s="166">
        <f t="shared" si="11"/>
        <v>0</v>
      </c>
      <c r="BM18" s="87"/>
      <c r="BN18" s="10">
        <f t="shared" si="12"/>
        <v>0</v>
      </c>
      <c r="BO18" s="4"/>
      <c r="BP18" s="10">
        <f t="shared" si="13"/>
        <v>0</v>
      </c>
      <c r="BQ18" s="4"/>
      <c r="BR18" s="10">
        <f t="shared" si="14"/>
        <v>0</v>
      </c>
      <c r="BS18" s="4"/>
      <c r="BT18" s="10">
        <f t="shared" si="15"/>
        <v>0</v>
      </c>
      <c r="BU18" s="4"/>
      <c r="BV18" s="11">
        <f t="shared" si="16"/>
        <v>0</v>
      </c>
      <c r="BW18" s="4"/>
      <c r="BX18" s="10">
        <f t="shared" si="17"/>
        <v>0</v>
      </c>
      <c r="BY18" s="4"/>
      <c r="BZ18" s="10">
        <f t="shared" si="18"/>
        <v>0</v>
      </c>
      <c r="CA18" s="4"/>
      <c r="CB18" s="10">
        <f t="shared" si="19"/>
        <v>0</v>
      </c>
      <c r="CC18" s="4"/>
      <c r="CD18" s="166">
        <f t="shared" si="20"/>
        <v>0</v>
      </c>
      <c r="CE18" s="185">
        <f t="shared" si="39"/>
        <v>7</v>
      </c>
      <c r="CF18" s="166">
        <f t="shared" si="40"/>
        <v>2002</v>
      </c>
    </row>
    <row r="19" spans="1:84" ht="12.75">
      <c r="A19" s="68">
        <v>11</v>
      </c>
      <c r="B19" s="178" t="s">
        <v>10</v>
      </c>
      <c r="C19" s="127" t="s">
        <v>17</v>
      </c>
      <c r="D19" s="163">
        <v>302</v>
      </c>
      <c r="E19" s="154">
        <v>2</v>
      </c>
      <c r="F19" s="10">
        <f t="shared" si="21"/>
        <v>604</v>
      </c>
      <c r="G19" s="10">
        <v>2</v>
      </c>
      <c r="H19" s="10">
        <f t="shared" si="22"/>
        <v>604</v>
      </c>
      <c r="I19" s="10"/>
      <c r="J19" s="10">
        <f t="shared" si="23"/>
        <v>0</v>
      </c>
      <c r="K19" s="10">
        <v>2</v>
      </c>
      <c r="L19" s="10">
        <f t="shared" si="24"/>
        <v>604</v>
      </c>
      <c r="M19" s="10">
        <v>2</v>
      </c>
      <c r="N19" s="10">
        <f t="shared" si="25"/>
        <v>604</v>
      </c>
      <c r="O19" s="10">
        <v>2</v>
      </c>
      <c r="P19" s="10">
        <f t="shared" si="26"/>
        <v>604</v>
      </c>
      <c r="Q19" s="10">
        <v>3</v>
      </c>
      <c r="R19" s="10">
        <f t="shared" si="27"/>
        <v>906</v>
      </c>
      <c r="S19" s="10">
        <v>2</v>
      </c>
      <c r="T19" s="10">
        <f t="shared" si="28"/>
        <v>604</v>
      </c>
      <c r="U19" s="4"/>
      <c r="V19" s="166">
        <f t="shared" si="29"/>
        <v>0</v>
      </c>
      <c r="W19" s="66"/>
      <c r="X19" s="10">
        <f t="shared" si="0"/>
        <v>0</v>
      </c>
      <c r="Y19" s="4">
        <v>2</v>
      </c>
      <c r="Z19" s="10">
        <f t="shared" si="1"/>
        <v>604</v>
      </c>
      <c r="AA19" s="4"/>
      <c r="AB19" s="10">
        <f t="shared" si="2"/>
        <v>0</v>
      </c>
      <c r="AC19" s="4"/>
      <c r="AD19" s="10">
        <f t="shared" si="3"/>
        <v>0</v>
      </c>
      <c r="AE19" s="4"/>
      <c r="AF19" s="10">
        <f t="shared" si="4"/>
        <v>0</v>
      </c>
      <c r="AG19" s="4"/>
      <c r="AH19" s="10">
        <f t="shared" si="5"/>
        <v>0</v>
      </c>
      <c r="AI19" s="10"/>
      <c r="AJ19" s="10">
        <f t="shared" si="30"/>
        <v>0</v>
      </c>
      <c r="AK19" s="4"/>
      <c r="AL19" s="10">
        <f t="shared" si="6"/>
        <v>0</v>
      </c>
      <c r="AM19" s="4"/>
      <c r="AN19" s="10">
        <f t="shared" si="31"/>
        <v>0</v>
      </c>
      <c r="AO19" s="4"/>
      <c r="AP19" s="10">
        <f t="shared" si="32"/>
        <v>0</v>
      </c>
      <c r="AQ19" s="4"/>
      <c r="AR19" s="10">
        <f t="shared" si="33"/>
        <v>0</v>
      </c>
      <c r="AS19" s="4"/>
      <c r="AT19" s="166">
        <f t="shared" si="34"/>
        <v>0</v>
      </c>
      <c r="AU19" s="87"/>
      <c r="AV19" s="10">
        <f t="shared" si="35"/>
        <v>0</v>
      </c>
      <c r="AW19" s="4"/>
      <c r="AX19" s="10">
        <f t="shared" si="36"/>
        <v>0</v>
      </c>
      <c r="AY19" s="4"/>
      <c r="AZ19" s="10">
        <f t="shared" si="37"/>
        <v>0</v>
      </c>
      <c r="BA19" s="4">
        <v>2</v>
      </c>
      <c r="BB19" s="10">
        <f t="shared" si="38"/>
        <v>604</v>
      </c>
      <c r="BC19" s="4"/>
      <c r="BD19" s="10">
        <f t="shared" si="7"/>
        <v>0</v>
      </c>
      <c r="BE19" s="4"/>
      <c r="BF19" s="10">
        <f t="shared" si="8"/>
        <v>0</v>
      </c>
      <c r="BG19" s="4"/>
      <c r="BH19" s="10">
        <f t="shared" si="9"/>
        <v>0</v>
      </c>
      <c r="BI19" s="4"/>
      <c r="BJ19" s="10">
        <f t="shared" si="10"/>
        <v>0</v>
      </c>
      <c r="BK19" s="4"/>
      <c r="BL19" s="166">
        <f t="shared" si="11"/>
        <v>0</v>
      </c>
      <c r="BM19" s="87"/>
      <c r="BN19" s="10">
        <f t="shared" si="12"/>
        <v>0</v>
      </c>
      <c r="BO19" s="4"/>
      <c r="BP19" s="10">
        <f t="shared" si="13"/>
        <v>0</v>
      </c>
      <c r="BQ19" s="4"/>
      <c r="BR19" s="10">
        <f t="shared" si="14"/>
        <v>0</v>
      </c>
      <c r="BS19" s="4"/>
      <c r="BT19" s="10">
        <f t="shared" si="15"/>
        <v>0</v>
      </c>
      <c r="BU19" s="4"/>
      <c r="BV19" s="11">
        <f t="shared" si="16"/>
        <v>0</v>
      </c>
      <c r="BW19" s="4"/>
      <c r="BX19" s="10">
        <f t="shared" si="17"/>
        <v>0</v>
      </c>
      <c r="BY19" s="4"/>
      <c r="BZ19" s="10">
        <f t="shared" si="18"/>
        <v>0</v>
      </c>
      <c r="CA19" s="4"/>
      <c r="CB19" s="10">
        <f t="shared" si="19"/>
        <v>0</v>
      </c>
      <c r="CC19" s="4"/>
      <c r="CD19" s="166">
        <f t="shared" si="20"/>
        <v>0</v>
      </c>
      <c r="CE19" s="185">
        <f t="shared" si="39"/>
        <v>19</v>
      </c>
      <c r="CF19" s="166">
        <f t="shared" si="40"/>
        <v>5738</v>
      </c>
    </row>
    <row r="20" spans="1:84" ht="12.75">
      <c r="A20" s="68">
        <v>12</v>
      </c>
      <c r="B20" s="178" t="s">
        <v>11</v>
      </c>
      <c r="C20" s="127" t="s">
        <v>17</v>
      </c>
      <c r="D20" s="163">
        <v>407</v>
      </c>
      <c r="E20" s="154"/>
      <c r="F20" s="10">
        <f t="shared" si="21"/>
        <v>0</v>
      </c>
      <c r="G20" s="10"/>
      <c r="H20" s="10">
        <f t="shared" si="22"/>
        <v>0</v>
      </c>
      <c r="I20" s="10"/>
      <c r="J20" s="10">
        <f t="shared" si="23"/>
        <v>0</v>
      </c>
      <c r="K20" s="10"/>
      <c r="L20" s="10">
        <f t="shared" si="24"/>
        <v>0</v>
      </c>
      <c r="M20" s="10"/>
      <c r="N20" s="10">
        <f t="shared" si="25"/>
        <v>0</v>
      </c>
      <c r="O20" s="10"/>
      <c r="P20" s="10">
        <f t="shared" si="26"/>
        <v>0</v>
      </c>
      <c r="Q20" s="10"/>
      <c r="R20" s="10">
        <f t="shared" si="27"/>
        <v>0</v>
      </c>
      <c r="S20" s="10"/>
      <c r="T20" s="10">
        <f t="shared" si="28"/>
        <v>0</v>
      </c>
      <c r="U20" s="4"/>
      <c r="V20" s="166">
        <f t="shared" si="29"/>
        <v>0</v>
      </c>
      <c r="W20" s="66"/>
      <c r="X20" s="10">
        <f t="shared" si="0"/>
        <v>0</v>
      </c>
      <c r="Y20" s="4"/>
      <c r="Z20" s="10">
        <f t="shared" si="1"/>
        <v>0</v>
      </c>
      <c r="AA20" s="4"/>
      <c r="AB20" s="10">
        <f t="shared" si="2"/>
        <v>0</v>
      </c>
      <c r="AC20" s="4"/>
      <c r="AD20" s="10">
        <f t="shared" si="3"/>
        <v>0</v>
      </c>
      <c r="AE20" s="4"/>
      <c r="AF20" s="10">
        <f t="shared" si="4"/>
        <v>0</v>
      </c>
      <c r="AG20" s="4"/>
      <c r="AH20" s="10">
        <f t="shared" si="5"/>
        <v>0</v>
      </c>
      <c r="AI20" s="10"/>
      <c r="AJ20" s="10">
        <f t="shared" si="30"/>
        <v>0</v>
      </c>
      <c r="AK20" s="4"/>
      <c r="AL20" s="10">
        <f t="shared" si="6"/>
        <v>0</v>
      </c>
      <c r="AM20" s="4"/>
      <c r="AN20" s="10">
        <f t="shared" si="31"/>
        <v>0</v>
      </c>
      <c r="AO20" s="4"/>
      <c r="AP20" s="10">
        <f t="shared" si="32"/>
        <v>0</v>
      </c>
      <c r="AQ20" s="4"/>
      <c r="AR20" s="10">
        <f t="shared" si="33"/>
        <v>0</v>
      </c>
      <c r="AS20" s="4"/>
      <c r="AT20" s="166">
        <f t="shared" si="34"/>
        <v>0</v>
      </c>
      <c r="AU20" s="87"/>
      <c r="AV20" s="10">
        <f t="shared" si="35"/>
        <v>0</v>
      </c>
      <c r="AW20" s="4"/>
      <c r="AX20" s="10">
        <f t="shared" si="36"/>
        <v>0</v>
      </c>
      <c r="AY20" s="4"/>
      <c r="AZ20" s="10">
        <f t="shared" si="37"/>
        <v>0</v>
      </c>
      <c r="BA20" s="4"/>
      <c r="BB20" s="10">
        <f t="shared" si="38"/>
        <v>0</v>
      </c>
      <c r="BC20" s="4"/>
      <c r="BD20" s="10">
        <f t="shared" si="7"/>
        <v>0</v>
      </c>
      <c r="BE20" s="4"/>
      <c r="BF20" s="10">
        <f t="shared" si="8"/>
        <v>0</v>
      </c>
      <c r="BG20" s="4"/>
      <c r="BH20" s="10">
        <f t="shared" si="9"/>
        <v>0</v>
      </c>
      <c r="BI20" s="4"/>
      <c r="BJ20" s="10">
        <f t="shared" si="10"/>
        <v>0</v>
      </c>
      <c r="BK20" s="4"/>
      <c r="BL20" s="166">
        <f t="shared" si="11"/>
        <v>0</v>
      </c>
      <c r="BM20" s="87"/>
      <c r="BN20" s="10">
        <f t="shared" si="12"/>
        <v>0</v>
      </c>
      <c r="BO20" s="4"/>
      <c r="BP20" s="10">
        <f t="shared" si="13"/>
        <v>0</v>
      </c>
      <c r="BQ20" s="4"/>
      <c r="BR20" s="10">
        <f t="shared" si="14"/>
        <v>0</v>
      </c>
      <c r="BS20" s="4"/>
      <c r="BT20" s="10">
        <f t="shared" si="15"/>
        <v>0</v>
      </c>
      <c r="BU20" s="4"/>
      <c r="BV20" s="11">
        <f t="shared" si="16"/>
        <v>0</v>
      </c>
      <c r="BW20" s="4"/>
      <c r="BX20" s="10">
        <f t="shared" si="17"/>
        <v>0</v>
      </c>
      <c r="BY20" s="4"/>
      <c r="BZ20" s="10">
        <f t="shared" si="18"/>
        <v>0</v>
      </c>
      <c r="CA20" s="4"/>
      <c r="CB20" s="10">
        <f t="shared" si="19"/>
        <v>0</v>
      </c>
      <c r="CC20" s="4"/>
      <c r="CD20" s="166">
        <f t="shared" si="20"/>
        <v>0</v>
      </c>
      <c r="CE20" s="185">
        <f t="shared" si="39"/>
        <v>0</v>
      </c>
      <c r="CF20" s="166">
        <f t="shared" si="40"/>
        <v>0</v>
      </c>
    </row>
    <row r="21" spans="1:84" ht="12.75">
      <c r="A21" s="68">
        <v>13</v>
      </c>
      <c r="B21" s="178" t="s">
        <v>12</v>
      </c>
      <c r="C21" s="127"/>
      <c r="D21" s="163">
        <v>497</v>
      </c>
      <c r="E21" s="154"/>
      <c r="F21" s="10">
        <f t="shared" si="21"/>
        <v>0</v>
      </c>
      <c r="G21" s="10"/>
      <c r="H21" s="10">
        <f t="shared" si="22"/>
        <v>0</v>
      </c>
      <c r="I21" s="10"/>
      <c r="J21" s="10">
        <f t="shared" si="23"/>
        <v>0</v>
      </c>
      <c r="K21" s="10"/>
      <c r="L21" s="10">
        <f t="shared" si="24"/>
        <v>0</v>
      </c>
      <c r="M21" s="10"/>
      <c r="N21" s="10">
        <f t="shared" si="25"/>
        <v>0</v>
      </c>
      <c r="O21" s="10"/>
      <c r="P21" s="10">
        <f t="shared" si="26"/>
        <v>0</v>
      </c>
      <c r="Q21" s="10"/>
      <c r="R21" s="10">
        <f t="shared" si="27"/>
        <v>0</v>
      </c>
      <c r="S21" s="10"/>
      <c r="T21" s="10">
        <f t="shared" si="28"/>
        <v>0</v>
      </c>
      <c r="U21" s="4"/>
      <c r="V21" s="166">
        <f t="shared" si="29"/>
        <v>0</v>
      </c>
      <c r="W21" s="66"/>
      <c r="X21" s="10">
        <f t="shared" si="0"/>
        <v>0</v>
      </c>
      <c r="Y21" s="4"/>
      <c r="Z21" s="10">
        <f t="shared" si="1"/>
        <v>0</v>
      </c>
      <c r="AA21" s="4"/>
      <c r="AB21" s="10">
        <f t="shared" si="2"/>
        <v>0</v>
      </c>
      <c r="AC21" s="4"/>
      <c r="AD21" s="10">
        <f t="shared" si="3"/>
        <v>0</v>
      </c>
      <c r="AE21" s="4"/>
      <c r="AF21" s="10">
        <f t="shared" si="4"/>
        <v>0</v>
      </c>
      <c r="AG21" s="4"/>
      <c r="AH21" s="10">
        <f t="shared" si="5"/>
        <v>0</v>
      </c>
      <c r="AI21" s="10"/>
      <c r="AJ21" s="10">
        <f t="shared" si="30"/>
        <v>0</v>
      </c>
      <c r="AK21" s="4"/>
      <c r="AL21" s="10">
        <f t="shared" si="6"/>
        <v>0</v>
      </c>
      <c r="AM21" s="4"/>
      <c r="AN21" s="10">
        <f t="shared" si="31"/>
        <v>0</v>
      </c>
      <c r="AO21" s="4"/>
      <c r="AP21" s="10">
        <f t="shared" si="32"/>
        <v>0</v>
      </c>
      <c r="AQ21" s="4"/>
      <c r="AR21" s="10">
        <f t="shared" si="33"/>
        <v>0</v>
      </c>
      <c r="AS21" s="4"/>
      <c r="AT21" s="166">
        <f t="shared" si="34"/>
        <v>0</v>
      </c>
      <c r="AU21" s="87"/>
      <c r="AV21" s="10">
        <f t="shared" si="35"/>
        <v>0</v>
      </c>
      <c r="AW21" s="4"/>
      <c r="AX21" s="10">
        <f t="shared" si="36"/>
        <v>0</v>
      </c>
      <c r="AY21" s="4"/>
      <c r="AZ21" s="10">
        <f t="shared" si="37"/>
        <v>0</v>
      </c>
      <c r="BA21" s="4"/>
      <c r="BB21" s="10">
        <f t="shared" si="38"/>
        <v>0</v>
      </c>
      <c r="BC21" s="4"/>
      <c r="BD21" s="10">
        <f t="shared" si="7"/>
        <v>0</v>
      </c>
      <c r="BE21" s="4"/>
      <c r="BF21" s="10">
        <f t="shared" si="8"/>
        <v>0</v>
      </c>
      <c r="BG21" s="4"/>
      <c r="BH21" s="10">
        <f t="shared" si="9"/>
        <v>0</v>
      </c>
      <c r="BI21" s="4"/>
      <c r="BJ21" s="10">
        <f t="shared" si="10"/>
        <v>0</v>
      </c>
      <c r="BK21" s="4"/>
      <c r="BL21" s="166">
        <f t="shared" si="11"/>
        <v>0</v>
      </c>
      <c r="BM21" s="87"/>
      <c r="BN21" s="10">
        <f t="shared" si="12"/>
        <v>0</v>
      </c>
      <c r="BO21" s="4"/>
      <c r="BP21" s="10">
        <f t="shared" si="13"/>
        <v>0</v>
      </c>
      <c r="BQ21" s="4"/>
      <c r="BR21" s="10">
        <f t="shared" si="14"/>
        <v>0</v>
      </c>
      <c r="BS21" s="4"/>
      <c r="BT21" s="10">
        <f t="shared" si="15"/>
        <v>0</v>
      </c>
      <c r="BU21" s="4"/>
      <c r="BV21" s="11">
        <f t="shared" si="16"/>
        <v>0</v>
      </c>
      <c r="BW21" s="4"/>
      <c r="BX21" s="10">
        <f t="shared" si="17"/>
        <v>0</v>
      </c>
      <c r="BY21" s="4"/>
      <c r="BZ21" s="10">
        <f t="shared" si="18"/>
        <v>0</v>
      </c>
      <c r="CA21" s="4"/>
      <c r="CB21" s="10">
        <f t="shared" si="19"/>
        <v>0</v>
      </c>
      <c r="CC21" s="4"/>
      <c r="CD21" s="166">
        <f t="shared" si="20"/>
        <v>0</v>
      </c>
      <c r="CE21" s="185">
        <f t="shared" si="39"/>
        <v>0</v>
      </c>
      <c r="CF21" s="166">
        <f t="shared" si="40"/>
        <v>0</v>
      </c>
    </row>
    <row r="22" spans="1:84" ht="12.75">
      <c r="A22" s="68">
        <v>14</v>
      </c>
      <c r="B22" s="178" t="s">
        <v>13</v>
      </c>
      <c r="C22" s="127"/>
      <c r="D22" s="163">
        <v>594</v>
      </c>
      <c r="E22" s="154"/>
      <c r="F22" s="10">
        <f t="shared" si="21"/>
        <v>0</v>
      </c>
      <c r="G22" s="10"/>
      <c r="H22" s="10">
        <f t="shared" si="22"/>
        <v>0</v>
      </c>
      <c r="I22" s="10"/>
      <c r="J22" s="10">
        <f t="shared" si="23"/>
        <v>0</v>
      </c>
      <c r="K22" s="10"/>
      <c r="L22" s="10">
        <f t="shared" si="24"/>
        <v>0</v>
      </c>
      <c r="M22" s="10"/>
      <c r="N22" s="10">
        <f t="shared" si="25"/>
        <v>0</v>
      </c>
      <c r="O22" s="10"/>
      <c r="P22" s="10">
        <f t="shared" si="26"/>
        <v>0</v>
      </c>
      <c r="Q22" s="10"/>
      <c r="R22" s="10">
        <f t="shared" si="27"/>
        <v>0</v>
      </c>
      <c r="S22" s="10"/>
      <c r="T22" s="10">
        <f t="shared" si="28"/>
        <v>0</v>
      </c>
      <c r="U22" s="4"/>
      <c r="V22" s="166">
        <f t="shared" si="29"/>
        <v>0</v>
      </c>
      <c r="W22" s="66"/>
      <c r="X22" s="10">
        <f t="shared" si="0"/>
        <v>0</v>
      </c>
      <c r="Y22" s="4"/>
      <c r="Z22" s="10">
        <f t="shared" si="1"/>
        <v>0</v>
      </c>
      <c r="AA22" s="4"/>
      <c r="AB22" s="10">
        <f t="shared" si="2"/>
        <v>0</v>
      </c>
      <c r="AC22" s="4"/>
      <c r="AD22" s="10">
        <f t="shared" si="3"/>
        <v>0</v>
      </c>
      <c r="AE22" s="4"/>
      <c r="AF22" s="10">
        <f t="shared" si="4"/>
        <v>0</v>
      </c>
      <c r="AG22" s="4"/>
      <c r="AH22" s="10">
        <f t="shared" si="5"/>
        <v>0</v>
      </c>
      <c r="AI22" s="10"/>
      <c r="AJ22" s="10">
        <f t="shared" si="30"/>
        <v>0</v>
      </c>
      <c r="AK22" s="4"/>
      <c r="AL22" s="10">
        <f t="shared" si="6"/>
        <v>0</v>
      </c>
      <c r="AM22" s="4"/>
      <c r="AN22" s="10">
        <f t="shared" si="31"/>
        <v>0</v>
      </c>
      <c r="AO22" s="4"/>
      <c r="AP22" s="10">
        <f t="shared" si="32"/>
        <v>0</v>
      </c>
      <c r="AQ22" s="4"/>
      <c r="AR22" s="10">
        <f t="shared" si="33"/>
        <v>0</v>
      </c>
      <c r="AS22" s="4"/>
      <c r="AT22" s="166">
        <f t="shared" si="34"/>
        <v>0</v>
      </c>
      <c r="AU22" s="87"/>
      <c r="AV22" s="10">
        <f t="shared" si="35"/>
        <v>0</v>
      </c>
      <c r="AW22" s="4"/>
      <c r="AX22" s="10">
        <f t="shared" si="36"/>
        <v>0</v>
      </c>
      <c r="AY22" s="4"/>
      <c r="AZ22" s="10">
        <f t="shared" si="37"/>
        <v>0</v>
      </c>
      <c r="BA22" s="4"/>
      <c r="BB22" s="10">
        <f t="shared" si="38"/>
        <v>0</v>
      </c>
      <c r="BC22" s="4"/>
      <c r="BD22" s="10">
        <f t="shared" si="7"/>
        <v>0</v>
      </c>
      <c r="BE22" s="4"/>
      <c r="BF22" s="10">
        <f t="shared" si="8"/>
        <v>0</v>
      </c>
      <c r="BG22" s="4"/>
      <c r="BH22" s="10">
        <f t="shared" si="9"/>
        <v>0</v>
      </c>
      <c r="BI22" s="4"/>
      <c r="BJ22" s="10">
        <f t="shared" si="10"/>
        <v>0</v>
      </c>
      <c r="BK22" s="4"/>
      <c r="BL22" s="166">
        <f t="shared" si="11"/>
        <v>0</v>
      </c>
      <c r="BM22" s="87"/>
      <c r="BN22" s="10">
        <f t="shared" si="12"/>
        <v>0</v>
      </c>
      <c r="BO22" s="4"/>
      <c r="BP22" s="10">
        <f t="shared" si="13"/>
        <v>0</v>
      </c>
      <c r="BQ22" s="4"/>
      <c r="BR22" s="10">
        <f t="shared" si="14"/>
        <v>0</v>
      </c>
      <c r="BS22" s="4"/>
      <c r="BT22" s="10">
        <f t="shared" si="15"/>
        <v>0</v>
      </c>
      <c r="BU22" s="4"/>
      <c r="BV22" s="11">
        <f t="shared" si="16"/>
        <v>0</v>
      </c>
      <c r="BW22" s="4"/>
      <c r="BX22" s="10">
        <f t="shared" si="17"/>
        <v>0</v>
      </c>
      <c r="BY22" s="4"/>
      <c r="BZ22" s="10">
        <f t="shared" si="18"/>
        <v>0</v>
      </c>
      <c r="CA22" s="4"/>
      <c r="CB22" s="10">
        <f t="shared" si="19"/>
        <v>0</v>
      </c>
      <c r="CC22" s="4"/>
      <c r="CD22" s="166">
        <f t="shared" si="20"/>
        <v>0</v>
      </c>
      <c r="CE22" s="185">
        <f t="shared" si="39"/>
        <v>0</v>
      </c>
      <c r="CF22" s="166">
        <f t="shared" si="40"/>
        <v>0</v>
      </c>
    </row>
    <row r="23" spans="1:84" ht="12.75">
      <c r="A23" s="68">
        <v>15</v>
      </c>
      <c r="B23" s="178" t="s">
        <v>18</v>
      </c>
      <c r="C23" s="127" t="s">
        <v>17</v>
      </c>
      <c r="D23" s="163">
        <v>957</v>
      </c>
      <c r="E23" s="154"/>
      <c r="F23" s="10">
        <f t="shared" si="21"/>
        <v>0</v>
      </c>
      <c r="G23" s="10"/>
      <c r="H23" s="10">
        <f t="shared" si="22"/>
        <v>0</v>
      </c>
      <c r="I23" s="10"/>
      <c r="J23" s="10">
        <f t="shared" si="23"/>
        <v>0</v>
      </c>
      <c r="K23" s="10"/>
      <c r="L23" s="10">
        <f t="shared" si="24"/>
        <v>0</v>
      </c>
      <c r="M23" s="10"/>
      <c r="N23" s="10">
        <f t="shared" si="25"/>
        <v>0</v>
      </c>
      <c r="O23" s="10"/>
      <c r="P23" s="10">
        <f t="shared" si="26"/>
        <v>0</v>
      </c>
      <c r="Q23" s="10"/>
      <c r="R23" s="10">
        <f t="shared" si="27"/>
        <v>0</v>
      </c>
      <c r="S23" s="10"/>
      <c r="T23" s="10">
        <f t="shared" si="28"/>
        <v>0</v>
      </c>
      <c r="U23" s="4"/>
      <c r="V23" s="166">
        <f t="shared" si="29"/>
        <v>0</v>
      </c>
      <c r="W23" s="66"/>
      <c r="X23" s="10">
        <f t="shared" si="0"/>
        <v>0</v>
      </c>
      <c r="Y23" s="4"/>
      <c r="Z23" s="10">
        <f t="shared" si="1"/>
        <v>0</v>
      </c>
      <c r="AA23" s="4"/>
      <c r="AB23" s="10">
        <f t="shared" si="2"/>
        <v>0</v>
      </c>
      <c r="AC23" s="4"/>
      <c r="AD23" s="10">
        <f t="shared" si="3"/>
        <v>0</v>
      </c>
      <c r="AE23" s="4"/>
      <c r="AF23" s="10">
        <f t="shared" si="4"/>
        <v>0</v>
      </c>
      <c r="AG23" s="4"/>
      <c r="AH23" s="10">
        <f t="shared" si="5"/>
        <v>0</v>
      </c>
      <c r="AI23" s="10"/>
      <c r="AJ23" s="10">
        <f t="shared" si="30"/>
        <v>0</v>
      </c>
      <c r="AK23" s="4"/>
      <c r="AL23" s="10">
        <f t="shared" si="6"/>
        <v>0</v>
      </c>
      <c r="AM23" s="4"/>
      <c r="AN23" s="10">
        <f t="shared" si="31"/>
        <v>0</v>
      </c>
      <c r="AO23" s="4"/>
      <c r="AP23" s="10">
        <f t="shared" si="32"/>
        <v>0</v>
      </c>
      <c r="AQ23" s="4"/>
      <c r="AR23" s="10">
        <f t="shared" si="33"/>
        <v>0</v>
      </c>
      <c r="AS23" s="4"/>
      <c r="AT23" s="166">
        <f t="shared" si="34"/>
        <v>0</v>
      </c>
      <c r="AU23" s="87"/>
      <c r="AV23" s="10">
        <f t="shared" si="35"/>
        <v>0</v>
      </c>
      <c r="AW23" s="4"/>
      <c r="AX23" s="10">
        <f t="shared" si="36"/>
        <v>0</v>
      </c>
      <c r="AY23" s="4"/>
      <c r="AZ23" s="10">
        <f t="shared" si="37"/>
        <v>0</v>
      </c>
      <c r="BA23" s="4"/>
      <c r="BB23" s="10">
        <f t="shared" si="38"/>
        <v>0</v>
      </c>
      <c r="BC23" s="4"/>
      <c r="BD23" s="10">
        <f t="shared" si="7"/>
        <v>0</v>
      </c>
      <c r="BE23" s="4"/>
      <c r="BF23" s="10">
        <f t="shared" si="8"/>
        <v>0</v>
      </c>
      <c r="BG23" s="4"/>
      <c r="BH23" s="10">
        <f t="shared" si="9"/>
        <v>0</v>
      </c>
      <c r="BI23" s="4"/>
      <c r="BJ23" s="10">
        <f t="shared" si="10"/>
        <v>0</v>
      </c>
      <c r="BK23" s="4"/>
      <c r="BL23" s="166">
        <f t="shared" si="11"/>
        <v>0</v>
      </c>
      <c r="BM23" s="87"/>
      <c r="BN23" s="10">
        <f t="shared" si="12"/>
        <v>0</v>
      </c>
      <c r="BO23" s="4"/>
      <c r="BP23" s="10">
        <f t="shared" si="13"/>
        <v>0</v>
      </c>
      <c r="BQ23" s="4"/>
      <c r="BR23" s="10">
        <f t="shared" si="14"/>
        <v>0</v>
      </c>
      <c r="BS23" s="4"/>
      <c r="BT23" s="10">
        <f t="shared" si="15"/>
        <v>0</v>
      </c>
      <c r="BU23" s="4"/>
      <c r="BV23" s="11">
        <f t="shared" si="16"/>
        <v>0</v>
      </c>
      <c r="BW23" s="4"/>
      <c r="BX23" s="10">
        <f t="shared" si="17"/>
        <v>0</v>
      </c>
      <c r="BY23" s="4"/>
      <c r="BZ23" s="10">
        <f t="shared" si="18"/>
        <v>0</v>
      </c>
      <c r="CA23" s="4"/>
      <c r="CB23" s="10">
        <f t="shared" si="19"/>
        <v>0</v>
      </c>
      <c r="CC23" s="4"/>
      <c r="CD23" s="166">
        <f t="shared" si="20"/>
        <v>0</v>
      </c>
      <c r="CE23" s="185">
        <f t="shared" si="39"/>
        <v>0</v>
      </c>
      <c r="CF23" s="166">
        <f t="shared" si="40"/>
        <v>0</v>
      </c>
    </row>
    <row r="24" spans="1:84" ht="12.75">
      <c r="A24" s="68">
        <v>16</v>
      </c>
      <c r="B24" s="178" t="s">
        <v>19</v>
      </c>
      <c r="C24" s="127"/>
      <c r="D24" s="163"/>
      <c r="E24" s="154"/>
      <c r="F24" s="10">
        <f t="shared" si="21"/>
        <v>0</v>
      </c>
      <c r="G24" s="10"/>
      <c r="H24" s="10">
        <f t="shared" si="22"/>
        <v>0</v>
      </c>
      <c r="I24" s="10"/>
      <c r="J24" s="10">
        <f t="shared" si="23"/>
        <v>0</v>
      </c>
      <c r="K24" s="10"/>
      <c r="L24" s="10">
        <f t="shared" si="24"/>
        <v>0</v>
      </c>
      <c r="M24" s="10"/>
      <c r="N24" s="10">
        <f t="shared" si="25"/>
        <v>0</v>
      </c>
      <c r="O24" s="10"/>
      <c r="P24" s="10">
        <f t="shared" si="26"/>
        <v>0</v>
      </c>
      <c r="Q24" s="10"/>
      <c r="R24" s="10">
        <f t="shared" si="27"/>
        <v>0</v>
      </c>
      <c r="S24" s="10"/>
      <c r="T24" s="10">
        <f t="shared" si="28"/>
        <v>0</v>
      </c>
      <c r="U24" s="4"/>
      <c r="V24" s="166">
        <f t="shared" si="29"/>
        <v>0</v>
      </c>
      <c r="W24" s="66"/>
      <c r="X24" s="10">
        <f t="shared" si="0"/>
        <v>0</v>
      </c>
      <c r="Y24" s="4"/>
      <c r="Z24" s="10">
        <f t="shared" si="1"/>
        <v>0</v>
      </c>
      <c r="AA24" s="4"/>
      <c r="AB24" s="10">
        <f t="shared" si="2"/>
        <v>0</v>
      </c>
      <c r="AC24" s="4"/>
      <c r="AD24" s="10">
        <f t="shared" si="3"/>
        <v>0</v>
      </c>
      <c r="AE24" s="4"/>
      <c r="AF24" s="10">
        <f t="shared" si="4"/>
        <v>0</v>
      </c>
      <c r="AG24" s="4"/>
      <c r="AH24" s="10">
        <f t="shared" si="5"/>
        <v>0</v>
      </c>
      <c r="AI24" s="10"/>
      <c r="AJ24" s="10">
        <f t="shared" si="30"/>
        <v>0</v>
      </c>
      <c r="AK24" s="4"/>
      <c r="AL24" s="10">
        <f t="shared" si="6"/>
        <v>0</v>
      </c>
      <c r="AM24" s="4"/>
      <c r="AN24" s="10">
        <f t="shared" si="31"/>
        <v>0</v>
      </c>
      <c r="AO24" s="4"/>
      <c r="AP24" s="10">
        <f t="shared" si="32"/>
        <v>0</v>
      </c>
      <c r="AQ24" s="4"/>
      <c r="AR24" s="10">
        <f t="shared" si="33"/>
        <v>0</v>
      </c>
      <c r="AS24" s="4"/>
      <c r="AT24" s="166">
        <f t="shared" si="34"/>
        <v>0</v>
      </c>
      <c r="AU24" s="87"/>
      <c r="AV24" s="10">
        <f t="shared" si="35"/>
        <v>0</v>
      </c>
      <c r="AW24" s="4"/>
      <c r="AX24" s="10">
        <f t="shared" si="36"/>
        <v>0</v>
      </c>
      <c r="AY24" s="4"/>
      <c r="AZ24" s="10">
        <f t="shared" si="37"/>
        <v>0</v>
      </c>
      <c r="BA24" s="4"/>
      <c r="BB24" s="10">
        <f t="shared" si="38"/>
        <v>0</v>
      </c>
      <c r="BC24" s="4"/>
      <c r="BD24" s="10">
        <f t="shared" si="7"/>
        <v>0</v>
      </c>
      <c r="BE24" s="4"/>
      <c r="BF24" s="10">
        <f t="shared" si="8"/>
        <v>0</v>
      </c>
      <c r="BG24" s="4"/>
      <c r="BH24" s="10">
        <f t="shared" si="9"/>
        <v>0</v>
      </c>
      <c r="BI24" s="4"/>
      <c r="BJ24" s="10">
        <f t="shared" si="10"/>
        <v>0</v>
      </c>
      <c r="BK24" s="4"/>
      <c r="BL24" s="166">
        <f t="shared" si="11"/>
        <v>0</v>
      </c>
      <c r="BM24" s="87"/>
      <c r="BN24" s="10">
        <f t="shared" si="12"/>
        <v>0</v>
      </c>
      <c r="BO24" s="4"/>
      <c r="BP24" s="10">
        <f t="shared" si="13"/>
        <v>0</v>
      </c>
      <c r="BQ24" s="4"/>
      <c r="BR24" s="10">
        <f t="shared" si="14"/>
        <v>0</v>
      </c>
      <c r="BS24" s="4"/>
      <c r="BT24" s="10">
        <f t="shared" si="15"/>
        <v>0</v>
      </c>
      <c r="BU24" s="4"/>
      <c r="BV24" s="11">
        <f t="shared" si="16"/>
        <v>0</v>
      </c>
      <c r="BW24" s="4"/>
      <c r="BX24" s="10">
        <f t="shared" si="17"/>
        <v>0</v>
      </c>
      <c r="BY24" s="4"/>
      <c r="BZ24" s="10">
        <f t="shared" si="18"/>
        <v>0</v>
      </c>
      <c r="CA24" s="4"/>
      <c r="CB24" s="10">
        <f t="shared" si="19"/>
        <v>0</v>
      </c>
      <c r="CC24" s="4"/>
      <c r="CD24" s="166">
        <f t="shared" si="20"/>
        <v>0</v>
      </c>
      <c r="CE24" s="185">
        <f t="shared" si="39"/>
        <v>0</v>
      </c>
      <c r="CF24" s="166">
        <f t="shared" si="40"/>
        <v>0</v>
      </c>
    </row>
    <row r="25" spans="1:84" ht="12.75">
      <c r="A25" s="68">
        <v>17</v>
      </c>
      <c r="B25" s="178" t="s">
        <v>18</v>
      </c>
      <c r="C25" s="127" t="s">
        <v>17</v>
      </c>
      <c r="D25" s="163">
        <v>3113</v>
      </c>
      <c r="E25" s="154"/>
      <c r="F25" s="10">
        <f t="shared" si="21"/>
        <v>0</v>
      </c>
      <c r="G25" s="10"/>
      <c r="H25" s="10">
        <f t="shared" si="22"/>
        <v>0</v>
      </c>
      <c r="I25" s="10"/>
      <c r="J25" s="10">
        <f t="shared" si="23"/>
        <v>0</v>
      </c>
      <c r="K25" s="10"/>
      <c r="L25" s="10">
        <f t="shared" si="24"/>
        <v>0</v>
      </c>
      <c r="M25" s="10"/>
      <c r="N25" s="10">
        <f t="shared" si="25"/>
        <v>0</v>
      </c>
      <c r="O25" s="10"/>
      <c r="P25" s="10">
        <f t="shared" si="26"/>
        <v>0</v>
      </c>
      <c r="Q25" s="10"/>
      <c r="R25" s="10">
        <f t="shared" si="27"/>
        <v>0</v>
      </c>
      <c r="S25" s="10"/>
      <c r="T25" s="10">
        <f t="shared" si="28"/>
        <v>0</v>
      </c>
      <c r="U25" s="4"/>
      <c r="V25" s="166">
        <f t="shared" si="29"/>
        <v>0</v>
      </c>
      <c r="W25" s="66"/>
      <c r="X25" s="10">
        <f t="shared" si="0"/>
        <v>0</v>
      </c>
      <c r="Y25" s="4"/>
      <c r="Z25" s="10">
        <f t="shared" si="1"/>
        <v>0</v>
      </c>
      <c r="AA25" s="4"/>
      <c r="AB25" s="10">
        <f t="shared" si="2"/>
        <v>0</v>
      </c>
      <c r="AC25" s="4"/>
      <c r="AD25" s="10">
        <f t="shared" si="3"/>
        <v>0</v>
      </c>
      <c r="AE25" s="4"/>
      <c r="AF25" s="10">
        <f t="shared" si="4"/>
        <v>0</v>
      </c>
      <c r="AG25" s="4"/>
      <c r="AH25" s="10">
        <f t="shared" si="5"/>
        <v>0</v>
      </c>
      <c r="AI25" s="10"/>
      <c r="AJ25" s="10">
        <f t="shared" si="30"/>
        <v>0</v>
      </c>
      <c r="AK25" s="4"/>
      <c r="AL25" s="10">
        <f t="shared" si="6"/>
        <v>0</v>
      </c>
      <c r="AM25" s="4"/>
      <c r="AN25" s="10">
        <f t="shared" si="31"/>
        <v>0</v>
      </c>
      <c r="AO25" s="4"/>
      <c r="AP25" s="10">
        <f t="shared" si="32"/>
        <v>0</v>
      </c>
      <c r="AQ25" s="4"/>
      <c r="AR25" s="10">
        <f t="shared" si="33"/>
        <v>0</v>
      </c>
      <c r="AS25" s="4"/>
      <c r="AT25" s="166">
        <f t="shared" si="34"/>
        <v>0</v>
      </c>
      <c r="AU25" s="87"/>
      <c r="AV25" s="10">
        <f t="shared" si="35"/>
        <v>0</v>
      </c>
      <c r="AW25" s="4"/>
      <c r="AX25" s="10">
        <f t="shared" si="36"/>
        <v>0</v>
      </c>
      <c r="AY25" s="4"/>
      <c r="AZ25" s="10">
        <f t="shared" si="37"/>
        <v>0</v>
      </c>
      <c r="BA25" s="4"/>
      <c r="BB25" s="10">
        <f t="shared" si="38"/>
        <v>0</v>
      </c>
      <c r="BC25" s="4"/>
      <c r="BD25" s="10">
        <f t="shared" si="7"/>
        <v>0</v>
      </c>
      <c r="BE25" s="4"/>
      <c r="BF25" s="10">
        <f t="shared" si="8"/>
        <v>0</v>
      </c>
      <c r="BG25" s="4"/>
      <c r="BH25" s="10">
        <f t="shared" si="9"/>
        <v>0</v>
      </c>
      <c r="BI25" s="4"/>
      <c r="BJ25" s="10">
        <f t="shared" si="10"/>
        <v>0</v>
      </c>
      <c r="BK25" s="4"/>
      <c r="BL25" s="166">
        <f t="shared" si="11"/>
        <v>0</v>
      </c>
      <c r="BM25" s="87"/>
      <c r="BN25" s="10">
        <f t="shared" si="12"/>
        <v>0</v>
      </c>
      <c r="BO25" s="4"/>
      <c r="BP25" s="10">
        <f t="shared" si="13"/>
        <v>0</v>
      </c>
      <c r="BQ25" s="4"/>
      <c r="BR25" s="10">
        <f t="shared" si="14"/>
        <v>0</v>
      </c>
      <c r="BS25" s="4"/>
      <c r="BT25" s="10">
        <f t="shared" si="15"/>
        <v>0</v>
      </c>
      <c r="BU25" s="4"/>
      <c r="BV25" s="11">
        <f t="shared" si="16"/>
        <v>0</v>
      </c>
      <c r="BW25" s="4"/>
      <c r="BX25" s="10">
        <f t="shared" si="17"/>
        <v>0</v>
      </c>
      <c r="BY25" s="4"/>
      <c r="BZ25" s="10">
        <f t="shared" si="18"/>
        <v>0</v>
      </c>
      <c r="CA25" s="4"/>
      <c r="CB25" s="10">
        <f t="shared" si="19"/>
        <v>0</v>
      </c>
      <c r="CC25" s="4"/>
      <c r="CD25" s="166">
        <f t="shared" si="20"/>
        <v>0</v>
      </c>
      <c r="CE25" s="185">
        <f t="shared" si="39"/>
        <v>0</v>
      </c>
      <c r="CF25" s="166">
        <f t="shared" si="40"/>
        <v>0</v>
      </c>
    </row>
    <row r="26" spans="1:84" ht="12.75">
      <c r="A26" s="68">
        <v>18</v>
      </c>
      <c r="B26" s="178" t="s">
        <v>20</v>
      </c>
      <c r="C26" s="127" t="s">
        <v>17</v>
      </c>
      <c r="D26" s="163">
        <v>4917</v>
      </c>
      <c r="E26" s="154"/>
      <c r="F26" s="10">
        <f t="shared" si="21"/>
        <v>0</v>
      </c>
      <c r="G26" s="10"/>
      <c r="H26" s="10">
        <f t="shared" si="22"/>
        <v>0</v>
      </c>
      <c r="I26" s="10"/>
      <c r="J26" s="10">
        <f t="shared" si="23"/>
        <v>0</v>
      </c>
      <c r="K26" s="10"/>
      <c r="L26" s="10">
        <f t="shared" si="24"/>
        <v>0</v>
      </c>
      <c r="M26" s="10"/>
      <c r="N26" s="10">
        <f t="shared" si="25"/>
        <v>0</v>
      </c>
      <c r="O26" s="10"/>
      <c r="P26" s="10">
        <f t="shared" si="26"/>
        <v>0</v>
      </c>
      <c r="Q26" s="10"/>
      <c r="R26" s="10">
        <f t="shared" si="27"/>
        <v>0</v>
      </c>
      <c r="S26" s="10"/>
      <c r="T26" s="10">
        <f t="shared" si="28"/>
        <v>0</v>
      </c>
      <c r="U26" s="4"/>
      <c r="V26" s="166">
        <f t="shared" si="29"/>
        <v>0</v>
      </c>
      <c r="W26" s="66"/>
      <c r="X26" s="10">
        <f t="shared" si="0"/>
        <v>0</v>
      </c>
      <c r="Y26" s="4"/>
      <c r="Z26" s="10">
        <f t="shared" si="1"/>
        <v>0</v>
      </c>
      <c r="AA26" s="4"/>
      <c r="AB26" s="10">
        <f t="shared" si="2"/>
        <v>0</v>
      </c>
      <c r="AC26" s="4"/>
      <c r="AD26" s="10">
        <f t="shared" si="3"/>
        <v>0</v>
      </c>
      <c r="AE26" s="4"/>
      <c r="AF26" s="10">
        <f t="shared" si="4"/>
        <v>0</v>
      </c>
      <c r="AG26" s="4"/>
      <c r="AH26" s="10">
        <f t="shared" si="5"/>
        <v>0</v>
      </c>
      <c r="AI26" s="10"/>
      <c r="AJ26" s="10">
        <f t="shared" si="30"/>
        <v>0</v>
      </c>
      <c r="AK26" s="4"/>
      <c r="AL26" s="10">
        <f t="shared" si="6"/>
        <v>0</v>
      </c>
      <c r="AM26" s="4"/>
      <c r="AN26" s="10">
        <f t="shared" si="31"/>
        <v>0</v>
      </c>
      <c r="AO26" s="4"/>
      <c r="AP26" s="10">
        <f t="shared" si="32"/>
        <v>0</v>
      </c>
      <c r="AQ26" s="4"/>
      <c r="AR26" s="10">
        <f t="shared" si="33"/>
        <v>0</v>
      </c>
      <c r="AS26" s="4"/>
      <c r="AT26" s="166">
        <f t="shared" si="34"/>
        <v>0</v>
      </c>
      <c r="AU26" s="87"/>
      <c r="AV26" s="10">
        <f t="shared" si="35"/>
        <v>0</v>
      </c>
      <c r="AW26" s="4"/>
      <c r="AX26" s="10">
        <f t="shared" si="36"/>
        <v>0</v>
      </c>
      <c r="AY26" s="4"/>
      <c r="AZ26" s="10">
        <f t="shared" si="37"/>
        <v>0</v>
      </c>
      <c r="BA26" s="4"/>
      <c r="BB26" s="10">
        <f t="shared" si="38"/>
        <v>0</v>
      </c>
      <c r="BC26" s="4"/>
      <c r="BD26" s="10">
        <f t="shared" si="7"/>
        <v>0</v>
      </c>
      <c r="BE26" s="4"/>
      <c r="BF26" s="10">
        <f t="shared" si="8"/>
        <v>0</v>
      </c>
      <c r="BG26" s="4"/>
      <c r="BH26" s="10">
        <f t="shared" si="9"/>
        <v>0</v>
      </c>
      <c r="BI26" s="4"/>
      <c r="BJ26" s="10">
        <f t="shared" si="10"/>
        <v>0</v>
      </c>
      <c r="BK26" s="4"/>
      <c r="BL26" s="166">
        <f t="shared" si="11"/>
        <v>0</v>
      </c>
      <c r="BM26" s="87"/>
      <c r="BN26" s="10">
        <f t="shared" si="12"/>
        <v>0</v>
      </c>
      <c r="BO26" s="4"/>
      <c r="BP26" s="10">
        <f t="shared" si="13"/>
        <v>0</v>
      </c>
      <c r="BQ26" s="4"/>
      <c r="BR26" s="10">
        <f t="shared" si="14"/>
        <v>0</v>
      </c>
      <c r="BS26" s="4"/>
      <c r="BT26" s="10">
        <f t="shared" si="15"/>
        <v>0</v>
      </c>
      <c r="BU26" s="4"/>
      <c r="BV26" s="11">
        <f t="shared" si="16"/>
        <v>0</v>
      </c>
      <c r="BW26" s="4"/>
      <c r="BX26" s="10">
        <f t="shared" si="17"/>
        <v>0</v>
      </c>
      <c r="BY26" s="4"/>
      <c r="BZ26" s="10">
        <f t="shared" si="18"/>
        <v>0</v>
      </c>
      <c r="CA26" s="4"/>
      <c r="CB26" s="10">
        <f t="shared" si="19"/>
        <v>0</v>
      </c>
      <c r="CC26" s="4"/>
      <c r="CD26" s="166">
        <f t="shared" si="20"/>
        <v>0</v>
      </c>
      <c r="CE26" s="185">
        <f t="shared" si="39"/>
        <v>0</v>
      </c>
      <c r="CF26" s="166">
        <f t="shared" si="40"/>
        <v>0</v>
      </c>
    </row>
    <row r="27" spans="1:84" ht="14.25">
      <c r="A27" s="68">
        <v>19</v>
      </c>
      <c r="B27" s="179" t="s">
        <v>132</v>
      </c>
      <c r="C27" s="127"/>
      <c r="D27" s="163"/>
      <c r="E27" s="154"/>
      <c r="F27" s="10">
        <f t="shared" si="21"/>
        <v>0</v>
      </c>
      <c r="G27" s="10"/>
      <c r="H27" s="10">
        <f t="shared" si="22"/>
        <v>0</v>
      </c>
      <c r="I27" s="10"/>
      <c r="J27" s="10">
        <f t="shared" si="23"/>
        <v>0</v>
      </c>
      <c r="K27" s="10"/>
      <c r="L27" s="10">
        <f t="shared" si="24"/>
        <v>0</v>
      </c>
      <c r="M27" s="10"/>
      <c r="N27" s="10">
        <f t="shared" si="25"/>
        <v>0</v>
      </c>
      <c r="O27" s="10"/>
      <c r="P27" s="10">
        <f t="shared" si="26"/>
        <v>0</v>
      </c>
      <c r="Q27" s="10"/>
      <c r="R27" s="10">
        <f t="shared" si="27"/>
        <v>0</v>
      </c>
      <c r="S27" s="10"/>
      <c r="T27" s="10">
        <f t="shared" si="28"/>
        <v>0</v>
      </c>
      <c r="U27" s="4"/>
      <c r="V27" s="166">
        <f t="shared" si="29"/>
        <v>0</v>
      </c>
      <c r="W27" s="66"/>
      <c r="X27" s="10">
        <f t="shared" si="0"/>
        <v>0</v>
      </c>
      <c r="Y27" s="4"/>
      <c r="Z27" s="10">
        <f t="shared" si="1"/>
        <v>0</v>
      </c>
      <c r="AA27" s="4"/>
      <c r="AB27" s="10">
        <f t="shared" si="2"/>
        <v>0</v>
      </c>
      <c r="AC27" s="4"/>
      <c r="AD27" s="10">
        <f t="shared" si="3"/>
        <v>0</v>
      </c>
      <c r="AE27" s="4"/>
      <c r="AF27" s="10">
        <f t="shared" si="4"/>
        <v>0</v>
      </c>
      <c r="AG27" s="4"/>
      <c r="AH27" s="10">
        <f t="shared" si="5"/>
        <v>0</v>
      </c>
      <c r="AI27" s="10"/>
      <c r="AJ27" s="10">
        <f t="shared" si="30"/>
        <v>0</v>
      </c>
      <c r="AK27" s="4"/>
      <c r="AL27" s="10">
        <f t="shared" si="6"/>
        <v>0</v>
      </c>
      <c r="AM27" s="4"/>
      <c r="AN27" s="10">
        <f t="shared" si="31"/>
        <v>0</v>
      </c>
      <c r="AO27" s="4"/>
      <c r="AP27" s="10">
        <f t="shared" si="32"/>
        <v>0</v>
      </c>
      <c r="AQ27" s="4"/>
      <c r="AR27" s="10">
        <f t="shared" si="33"/>
        <v>0</v>
      </c>
      <c r="AS27" s="4"/>
      <c r="AT27" s="166">
        <f t="shared" si="34"/>
        <v>0</v>
      </c>
      <c r="AU27" s="87"/>
      <c r="AV27" s="10">
        <f t="shared" si="35"/>
        <v>0</v>
      </c>
      <c r="AW27" s="4"/>
      <c r="AX27" s="10">
        <f t="shared" si="36"/>
        <v>0</v>
      </c>
      <c r="AY27" s="4"/>
      <c r="AZ27" s="10">
        <f t="shared" si="37"/>
        <v>0</v>
      </c>
      <c r="BA27" s="4"/>
      <c r="BB27" s="10">
        <f t="shared" si="38"/>
        <v>0</v>
      </c>
      <c r="BC27" s="4"/>
      <c r="BD27" s="10">
        <f t="shared" si="7"/>
        <v>0</v>
      </c>
      <c r="BE27" s="4"/>
      <c r="BF27" s="10">
        <f t="shared" si="8"/>
        <v>0</v>
      </c>
      <c r="BG27" s="4"/>
      <c r="BH27" s="10">
        <f t="shared" si="9"/>
        <v>0</v>
      </c>
      <c r="BI27" s="4"/>
      <c r="BJ27" s="10">
        <f t="shared" si="10"/>
        <v>0</v>
      </c>
      <c r="BK27" s="4"/>
      <c r="BL27" s="166">
        <f t="shared" si="11"/>
        <v>0</v>
      </c>
      <c r="BM27" s="87"/>
      <c r="BN27" s="10">
        <f t="shared" si="12"/>
        <v>0</v>
      </c>
      <c r="BO27" s="4"/>
      <c r="BP27" s="10">
        <f t="shared" si="13"/>
        <v>0</v>
      </c>
      <c r="BQ27" s="4"/>
      <c r="BR27" s="10">
        <f t="shared" si="14"/>
        <v>0</v>
      </c>
      <c r="BS27" s="4"/>
      <c r="BT27" s="10">
        <f t="shared" si="15"/>
        <v>0</v>
      </c>
      <c r="BU27" s="4"/>
      <c r="BV27" s="11">
        <f t="shared" si="16"/>
        <v>0</v>
      </c>
      <c r="BW27" s="4"/>
      <c r="BX27" s="10">
        <f t="shared" si="17"/>
        <v>0</v>
      </c>
      <c r="BY27" s="4"/>
      <c r="BZ27" s="10">
        <f t="shared" si="18"/>
        <v>0</v>
      </c>
      <c r="CA27" s="4"/>
      <c r="CB27" s="10">
        <f t="shared" si="19"/>
        <v>0</v>
      </c>
      <c r="CC27" s="4"/>
      <c r="CD27" s="166">
        <f t="shared" si="20"/>
        <v>0</v>
      </c>
      <c r="CE27" s="185">
        <f t="shared" si="39"/>
        <v>0</v>
      </c>
      <c r="CF27" s="166">
        <f t="shared" si="40"/>
        <v>0</v>
      </c>
    </row>
    <row r="28" spans="1:84" ht="12.75">
      <c r="A28" s="68">
        <v>20</v>
      </c>
      <c r="B28" s="178" t="s">
        <v>10</v>
      </c>
      <c r="C28" s="127" t="s">
        <v>9</v>
      </c>
      <c r="D28" s="163">
        <v>501</v>
      </c>
      <c r="E28" s="154"/>
      <c r="F28" s="10">
        <f t="shared" si="21"/>
        <v>0</v>
      </c>
      <c r="G28" s="10"/>
      <c r="H28" s="10">
        <f t="shared" si="22"/>
        <v>0</v>
      </c>
      <c r="I28" s="10">
        <v>6</v>
      </c>
      <c r="J28" s="10">
        <f t="shared" si="23"/>
        <v>3006</v>
      </c>
      <c r="K28" s="10"/>
      <c r="L28" s="10">
        <f t="shared" si="24"/>
        <v>0</v>
      </c>
      <c r="M28" s="10"/>
      <c r="N28" s="10">
        <f t="shared" si="25"/>
        <v>0</v>
      </c>
      <c r="O28" s="10"/>
      <c r="P28" s="10">
        <f t="shared" si="26"/>
        <v>0</v>
      </c>
      <c r="Q28" s="10"/>
      <c r="R28" s="10">
        <f t="shared" si="27"/>
        <v>0</v>
      </c>
      <c r="S28" s="10"/>
      <c r="T28" s="10">
        <f t="shared" si="28"/>
        <v>0</v>
      </c>
      <c r="U28" s="4"/>
      <c r="V28" s="166">
        <f t="shared" si="29"/>
        <v>0</v>
      </c>
      <c r="W28" s="66"/>
      <c r="X28" s="10">
        <f t="shared" si="0"/>
        <v>0</v>
      </c>
      <c r="Y28" s="4">
        <v>8</v>
      </c>
      <c r="Z28" s="10">
        <f t="shared" si="1"/>
        <v>4008</v>
      </c>
      <c r="AA28" s="4"/>
      <c r="AB28" s="10">
        <f t="shared" si="2"/>
        <v>0</v>
      </c>
      <c r="AC28" s="4"/>
      <c r="AD28" s="10">
        <f t="shared" si="3"/>
        <v>0</v>
      </c>
      <c r="AE28" s="4"/>
      <c r="AF28" s="10">
        <f t="shared" si="4"/>
        <v>0</v>
      </c>
      <c r="AG28" s="4">
        <v>7</v>
      </c>
      <c r="AH28" s="10">
        <f t="shared" si="5"/>
        <v>3507</v>
      </c>
      <c r="AI28" s="10"/>
      <c r="AJ28" s="10">
        <f t="shared" si="30"/>
        <v>0</v>
      </c>
      <c r="AK28" s="4"/>
      <c r="AL28" s="10">
        <f t="shared" si="6"/>
        <v>0</v>
      </c>
      <c r="AM28" s="4"/>
      <c r="AN28" s="10">
        <f t="shared" si="31"/>
        <v>0</v>
      </c>
      <c r="AO28" s="4"/>
      <c r="AP28" s="10">
        <f t="shared" si="32"/>
        <v>0</v>
      </c>
      <c r="AQ28" s="4"/>
      <c r="AR28" s="10">
        <f t="shared" si="33"/>
        <v>0</v>
      </c>
      <c r="AS28" s="4"/>
      <c r="AT28" s="166">
        <f t="shared" si="34"/>
        <v>0</v>
      </c>
      <c r="AU28" s="87"/>
      <c r="AV28" s="10">
        <f t="shared" si="35"/>
        <v>0</v>
      </c>
      <c r="AW28" s="4"/>
      <c r="AX28" s="10">
        <f t="shared" si="36"/>
        <v>0</v>
      </c>
      <c r="AY28" s="4"/>
      <c r="AZ28" s="10">
        <f t="shared" si="37"/>
        <v>0</v>
      </c>
      <c r="BA28" s="4"/>
      <c r="BB28" s="10">
        <f t="shared" si="38"/>
        <v>0</v>
      </c>
      <c r="BC28" s="4"/>
      <c r="BD28" s="10">
        <f t="shared" si="7"/>
        <v>0</v>
      </c>
      <c r="BE28" s="4"/>
      <c r="BF28" s="10">
        <f t="shared" si="8"/>
        <v>0</v>
      </c>
      <c r="BG28" s="4"/>
      <c r="BH28" s="10">
        <f t="shared" si="9"/>
        <v>0</v>
      </c>
      <c r="BI28" s="4"/>
      <c r="BJ28" s="10">
        <f t="shared" si="10"/>
        <v>0</v>
      </c>
      <c r="BK28" s="4"/>
      <c r="BL28" s="166">
        <f t="shared" si="11"/>
        <v>0</v>
      </c>
      <c r="BM28" s="87"/>
      <c r="BN28" s="10">
        <f t="shared" si="12"/>
        <v>0</v>
      </c>
      <c r="BO28" s="4"/>
      <c r="BP28" s="10">
        <f t="shared" si="13"/>
        <v>0</v>
      </c>
      <c r="BQ28" s="4"/>
      <c r="BR28" s="10">
        <f t="shared" si="14"/>
        <v>0</v>
      </c>
      <c r="BS28" s="4"/>
      <c r="BT28" s="10">
        <f t="shared" si="15"/>
        <v>0</v>
      </c>
      <c r="BU28" s="4"/>
      <c r="BV28" s="11">
        <f t="shared" si="16"/>
        <v>0</v>
      </c>
      <c r="BW28" s="4"/>
      <c r="BX28" s="10">
        <f t="shared" si="17"/>
        <v>0</v>
      </c>
      <c r="BY28" s="4"/>
      <c r="BZ28" s="10">
        <f t="shared" si="18"/>
        <v>0</v>
      </c>
      <c r="CA28" s="4"/>
      <c r="CB28" s="10">
        <f t="shared" si="19"/>
        <v>0</v>
      </c>
      <c r="CC28" s="4"/>
      <c r="CD28" s="166">
        <f t="shared" si="20"/>
        <v>0</v>
      </c>
      <c r="CE28" s="185">
        <f t="shared" si="39"/>
        <v>21</v>
      </c>
      <c r="CF28" s="166">
        <f t="shared" si="40"/>
        <v>10521</v>
      </c>
    </row>
    <row r="29" spans="1:84" ht="12.75">
      <c r="A29" s="68">
        <v>21</v>
      </c>
      <c r="B29" s="178" t="s">
        <v>21</v>
      </c>
      <c r="C29" s="127" t="s">
        <v>9</v>
      </c>
      <c r="D29" s="163">
        <v>539</v>
      </c>
      <c r="E29" s="154"/>
      <c r="F29" s="10">
        <f t="shared" si="21"/>
        <v>0</v>
      </c>
      <c r="G29" s="10"/>
      <c r="H29" s="10">
        <f t="shared" si="22"/>
        <v>0</v>
      </c>
      <c r="I29" s="10"/>
      <c r="J29" s="10">
        <f t="shared" si="23"/>
        <v>0</v>
      </c>
      <c r="K29" s="10"/>
      <c r="L29" s="10">
        <f t="shared" si="24"/>
        <v>0</v>
      </c>
      <c r="M29" s="10"/>
      <c r="N29" s="10">
        <f t="shared" si="25"/>
        <v>0</v>
      </c>
      <c r="O29" s="10"/>
      <c r="P29" s="10">
        <f t="shared" si="26"/>
        <v>0</v>
      </c>
      <c r="Q29" s="10"/>
      <c r="R29" s="10">
        <f t="shared" si="27"/>
        <v>0</v>
      </c>
      <c r="S29" s="10"/>
      <c r="T29" s="10">
        <f t="shared" si="28"/>
        <v>0</v>
      </c>
      <c r="U29" s="4"/>
      <c r="V29" s="166">
        <f t="shared" si="29"/>
        <v>0</v>
      </c>
      <c r="W29" s="66"/>
      <c r="X29" s="10">
        <f t="shared" si="0"/>
        <v>0</v>
      </c>
      <c r="Y29" s="4"/>
      <c r="Z29" s="10">
        <f t="shared" si="1"/>
        <v>0</v>
      </c>
      <c r="AA29" s="4"/>
      <c r="AB29" s="10">
        <f t="shared" si="2"/>
        <v>0</v>
      </c>
      <c r="AC29" s="4"/>
      <c r="AD29" s="10">
        <f t="shared" si="3"/>
        <v>0</v>
      </c>
      <c r="AE29" s="4"/>
      <c r="AF29" s="10">
        <f t="shared" si="4"/>
        <v>0</v>
      </c>
      <c r="AG29" s="4"/>
      <c r="AH29" s="10">
        <f t="shared" si="5"/>
        <v>0</v>
      </c>
      <c r="AI29" s="10">
        <v>10</v>
      </c>
      <c r="AJ29" s="10">
        <f t="shared" si="30"/>
        <v>5390</v>
      </c>
      <c r="AK29" s="4"/>
      <c r="AL29" s="10">
        <f t="shared" si="6"/>
        <v>0</v>
      </c>
      <c r="AM29" s="4"/>
      <c r="AN29" s="10">
        <f t="shared" si="31"/>
        <v>0</v>
      </c>
      <c r="AO29" s="4"/>
      <c r="AP29" s="10">
        <f t="shared" si="32"/>
        <v>0</v>
      </c>
      <c r="AQ29" s="4"/>
      <c r="AR29" s="10">
        <f t="shared" si="33"/>
        <v>0</v>
      </c>
      <c r="AS29" s="4"/>
      <c r="AT29" s="166">
        <f t="shared" si="34"/>
        <v>0</v>
      </c>
      <c r="AU29" s="87"/>
      <c r="AV29" s="10">
        <f t="shared" si="35"/>
        <v>0</v>
      </c>
      <c r="AW29" s="4"/>
      <c r="AX29" s="10">
        <f t="shared" si="36"/>
        <v>0</v>
      </c>
      <c r="AY29" s="4"/>
      <c r="AZ29" s="10">
        <f t="shared" si="37"/>
        <v>0</v>
      </c>
      <c r="BA29" s="4"/>
      <c r="BB29" s="10">
        <f t="shared" si="38"/>
        <v>0</v>
      </c>
      <c r="BC29" s="4"/>
      <c r="BD29" s="10">
        <f t="shared" si="7"/>
        <v>0</v>
      </c>
      <c r="BE29" s="4"/>
      <c r="BF29" s="10">
        <f t="shared" si="8"/>
        <v>0</v>
      </c>
      <c r="BG29" s="4"/>
      <c r="BH29" s="10">
        <f t="shared" si="9"/>
        <v>0</v>
      </c>
      <c r="BI29" s="4"/>
      <c r="BJ29" s="10">
        <f t="shared" si="10"/>
        <v>0</v>
      </c>
      <c r="BK29" s="4"/>
      <c r="BL29" s="166">
        <f t="shared" si="11"/>
        <v>0</v>
      </c>
      <c r="BM29" s="87"/>
      <c r="BN29" s="10">
        <f t="shared" si="12"/>
        <v>0</v>
      </c>
      <c r="BO29" s="4"/>
      <c r="BP29" s="10">
        <f t="shared" si="13"/>
        <v>0</v>
      </c>
      <c r="BQ29" s="4"/>
      <c r="BR29" s="10">
        <f t="shared" si="14"/>
        <v>0</v>
      </c>
      <c r="BS29" s="4"/>
      <c r="BT29" s="10">
        <f t="shared" si="15"/>
        <v>0</v>
      </c>
      <c r="BU29" s="4"/>
      <c r="BV29" s="11">
        <f t="shared" si="16"/>
        <v>0</v>
      </c>
      <c r="BW29" s="4"/>
      <c r="BX29" s="10">
        <f t="shared" si="17"/>
        <v>0</v>
      </c>
      <c r="BY29" s="4"/>
      <c r="BZ29" s="10">
        <f t="shared" si="18"/>
        <v>0</v>
      </c>
      <c r="CA29" s="4"/>
      <c r="CB29" s="10">
        <f t="shared" si="19"/>
        <v>0</v>
      </c>
      <c r="CC29" s="4"/>
      <c r="CD29" s="166">
        <f t="shared" si="20"/>
        <v>0</v>
      </c>
      <c r="CE29" s="185">
        <f t="shared" si="39"/>
        <v>10</v>
      </c>
      <c r="CF29" s="166">
        <f t="shared" si="40"/>
        <v>5390</v>
      </c>
    </row>
    <row r="30" spans="1:84" ht="12.75">
      <c r="A30" s="68">
        <v>22</v>
      </c>
      <c r="B30" s="178" t="s">
        <v>22</v>
      </c>
      <c r="C30" s="127" t="s">
        <v>9</v>
      </c>
      <c r="D30" s="163">
        <v>594</v>
      </c>
      <c r="E30" s="154"/>
      <c r="F30" s="10">
        <f t="shared" si="21"/>
        <v>0</v>
      </c>
      <c r="G30" s="10"/>
      <c r="H30" s="10">
        <f t="shared" si="22"/>
        <v>0</v>
      </c>
      <c r="I30" s="10"/>
      <c r="J30" s="10">
        <f t="shared" si="23"/>
        <v>0</v>
      </c>
      <c r="K30" s="10"/>
      <c r="L30" s="10">
        <f t="shared" si="24"/>
        <v>0</v>
      </c>
      <c r="M30" s="10"/>
      <c r="N30" s="10">
        <f t="shared" si="25"/>
        <v>0</v>
      </c>
      <c r="O30" s="10"/>
      <c r="P30" s="10">
        <f t="shared" si="26"/>
        <v>0</v>
      </c>
      <c r="Q30" s="10"/>
      <c r="R30" s="10">
        <f t="shared" si="27"/>
        <v>0</v>
      </c>
      <c r="S30" s="10"/>
      <c r="T30" s="10">
        <f t="shared" si="28"/>
        <v>0</v>
      </c>
      <c r="U30" s="4"/>
      <c r="V30" s="166">
        <f t="shared" si="29"/>
        <v>0</v>
      </c>
      <c r="W30" s="66"/>
      <c r="X30" s="10">
        <f t="shared" si="0"/>
        <v>0</v>
      </c>
      <c r="Y30" s="4">
        <v>4</v>
      </c>
      <c r="Z30" s="10">
        <f t="shared" si="1"/>
        <v>2376</v>
      </c>
      <c r="AA30" s="4"/>
      <c r="AB30" s="10">
        <f t="shared" si="2"/>
        <v>0</v>
      </c>
      <c r="AC30" s="4"/>
      <c r="AD30" s="10">
        <f t="shared" si="3"/>
        <v>0</v>
      </c>
      <c r="AE30" s="4"/>
      <c r="AF30" s="10">
        <f t="shared" si="4"/>
        <v>0</v>
      </c>
      <c r="AG30" s="4"/>
      <c r="AH30" s="10">
        <f t="shared" si="5"/>
        <v>0</v>
      </c>
      <c r="AI30" s="10"/>
      <c r="AJ30" s="10">
        <f t="shared" si="30"/>
        <v>0</v>
      </c>
      <c r="AK30" s="4"/>
      <c r="AL30" s="10">
        <f t="shared" si="6"/>
        <v>0</v>
      </c>
      <c r="AM30" s="4"/>
      <c r="AN30" s="10">
        <f t="shared" si="31"/>
        <v>0</v>
      </c>
      <c r="AO30" s="4"/>
      <c r="AP30" s="10">
        <f t="shared" si="32"/>
        <v>0</v>
      </c>
      <c r="AQ30" s="4"/>
      <c r="AR30" s="10">
        <f t="shared" si="33"/>
        <v>0</v>
      </c>
      <c r="AS30" s="4"/>
      <c r="AT30" s="166">
        <f t="shared" si="34"/>
        <v>0</v>
      </c>
      <c r="AU30" s="87"/>
      <c r="AV30" s="10">
        <f t="shared" si="35"/>
        <v>0</v>
      </c>
      <c r="AW30" s="4"/>
      <c r="AX30" s="10">
        <f t="shared" si="36"/>
        <v>0</v>
      </c>
      <c r="AY30" s="4"/>
      <c r="AZ30" s="10">
        <f t="shared" si="37"/>
        <v>0</v>
      </c>
      <c r="BA30" s="4"/>
      <c r="BB30" s="10">
        <f t="shared" si="38"/>
        <v>0</v>
      </c>
      <c r="BC30" s="4"/>
      <c r="BD30" s="10">
        <f t="shared" si="7"/>
        <v>0</v>
      </c>
      <c r="BE30" s="4"/>
      <c r="BF30" s="10">
        <f t="shared" si="8"/>
        <v>0</v>
      </c>
      <c r="BG30" s="4"/>
      <c r="BH30" s="10">
        <f t="shared" si="9"/>
        <v>0</v>
      </c>
      <c r="BI30" s="4"/>
      <c r="BJ30" s="10">
        <f t="shared" si="10"/>
        <v>0</v>
      </c>
      <c r="BK30" s="4"/>
      <c r="BL30" s="166">
        <f t="shared" si="11"/>
        <v>0</v>
      </c>
      <c r="BM30" s="87"/>
      <c r="BN30" s="10">
        <f t="shared" si="12"/>
        <v>0</v>
      </c>
      <c r="BO30" s="4"/>
      <c r="BP30" s="10">
        <f t="shared" si="13"/>
        <v>0</v>
      </c>
      <c r="BQ30" s="4"/>
      <c r="BR30" s="10">
        <f t="shared" si="14"/>
        <v>0</v>
      </c>
      <c r="BS30" s="4"/>
      <c r="BT30" s="10">
        <f t="shared" si="15"/>
        <v>0</v>
      </c>
      <c r="BU30" s="4"/>
      <c r="BV30" s="11">
        <f t="shared" si="16"/>
        <v>0</v>
      </c>
      <c r="BW30" s="4"/>
      <c r="BX30" s="10">
        <f t="shared" si="17"/>
        <v>0</v>
      </c>
      <c r="BY30" s="4"/>
      <c r="BZ30" s="10">
        <f t="shared" si="18"/>
        <v>0</v>
      </c>
      <c r="CA30" s="4"/>
      <c r="CB30" s="10">
        <f t="shared" si="19"/>
        <v>0</v>
      </c>
      <c r="CC30" s="4"/>
      <c r="CD30" s="166">
        <f t="shared" si="20"/>
        <v>0</v>
      </c>
      <c r="CE30" s="185">
        <f t="shared" si="39"/>
        <v>4</v>
      </c>
      <c r="CF30" s="166">
        <f t="shared" si="40"/>
        <v>2376</v>
      </c>
    </row>
    <row r="31" spans="1:84" ht="12.75">
      <c r="A31" s="68">
        <v>23</v>
      </c>
      <c r="B31" s="178" t="s">
        <v>13</v>
      </c>
      <c r="C31" s="127" t="s">
        <v>9</v>
      </c>
      <c r="D31" s="163">
        <v>638</v>
      </c>
      <c r="E31" s="154"/>
      <c r="F31" s="10">
        <f t="shared" si="21"/>
        <v>0</v>
      </c>
      <c r="G31" s="10"/>
      <c r="H31" s="10">
        <f t="shared" si="22"/>
        <v>0</v>
      </c>
      <c r="I31" s="10"/>
      <c r="J31" s="10">
        <f t="shared" si="23"/>
        <v>0</v>
      </c>
      <c r="K31" s="10"/>
      <c r="L31" s="10">
        <f t="shared" si="24"/>
        <v>0</v>
      </c>
      <c r="M31" s="10"/>
      <c r="N31" s="10">
        <f t="shared" si="25"/>
        <v>0</v>
      </c>
      <c r="O31" s="10"/>
      <c r="P31" s="10">
        <f t="shared" si="26"/>
        <v>0</v>
      </c>
      <c r="Q31" s="10"/>
      <c r="R31" s="10">
        <f t="shared" si="27"/>
        <v>0</v>
      </c>
      <c r="S31" s="10"/>
      <c r="T31" s="10">
        <f t="shared" si="28"/>
        <v>0</v>
      </c>
      <c r="U31" s="4"/>
      <c r="V31" s="166">
        <f t="shared" si="29"/>
        <v>0</v>
      </c>
      <c r="W31" s="66"/>
      <c r="X31" s="10">
        <f t="shared" si="0"/>
        <v>0</v>
      </c>
      <c r="Y31" s="4"/>
      <c r="Z31" s="10">
        <f t="shared" si="1"/>
        <v>0</v>
      </c>
      <c r="AA31" s="4"/>
      <c r="AB31" s="10">
        <f t="shared" si="2"/>
        <v>0</v>
      </c>
      <c r="AC31" s="4"/>
      <c r="AD31" s="10">
        <f t="shared" si="3"/>
        <v>0</v>
      </c>
      <c r="AE31" s="4"/>
      <c r="AF31" s="10">
        <f t="shared" si="4"/>
        <v>0</v>
      </c>
      <c r="AG31" s="4"/>
      <c r="AH31" s="10">
        <f t="shared" si="5"/>
        <v>0</v>
      </c>
      <c r="AI31" s="10"/>
      <c r="AJ31" s="10">
        <f t="shared" si="30"/>
        <v>0</v>
      </c>
      <c r="AK31" s="4"/>
      <c r="AL31" s="10">
        <f t="shared" si="6"/>
        <v>0</v>
      </c>
      <c r="AM31" s="4"/>
      <c r="AN31" s="10">
        <f t="shared" si="31"/>
        <v>0</v>
      </c>
      <c r="AO31" s="4"/>
      <c r="AP31" s="10">
        <f t="shared" si="32"/>
        <v>0</v>
      </c>
      <c r="AQ31" s="4"/>
      <c r="AR31" s="10">
        <f t="shared" si="33"/>
        <v>0</v>
      </c>
      <c r="AS31" s="4"/>
      <c r="AT31" s="166">
        <f t="shared" si="34"/>
        <v>0</v>
      </c>
      <c r="AU31" s="87"/>
      <c r="AV31" s="10">
        <f t="shared" si="35"/>
        <v>0</v>
      </c>
      <c r="AW31" s="4"/>
      <c r="AX31" s="10">
        <f t="shared" si="36"/>
        <v>0</v>
      </c>
      <c r="AY31" s="4"/>
      <c r="AZ31" s="10">
        <f t="shared" si="37"/>
        <v>0</v>
      </c>
      <c r="BA31" s="4"/>
      <c r="BB31" s="10">
        <f t="shared" si="38"/>
        <v>0</v>
      </c>
      <c r="BC31" s="4"/>
      <c r="BD31" s="10">
        <f t="shared" si="7"/>
        <v>0</v>
      </c>
      <c r="BE31" s="4"/>
      <c r="BF31" s="10">
        <f t="shared" si="8"/>
        <v>0</v>
      </c>
      <c r="BG31" s="4"/>
      <c r="BH31" s="10">
        <f t="shared" si="9"/>
        <v>0</v>
      </c>
      <c r="BI31" s="4"/>
      <c r="BJ31" s="10">
        <f t="shared" si="10"/>
        <v>0</v>
      </c>
      <c r="BK31" s="4"/>
      <c r="BL31" s="166">
        <f t="shared" si="11"/>
        <v>0</v>
      </c>
      <c r="BM31" s="87"/>
      <c r="BN31" s="10">
        <f t="shared" si="12"/>
        <v>0</v>
      </c>
      <c r="BO31" s="4"/>
      <c r="BP31" s="10">
        <f t="shared" si="13"/>
        <v>0</v>
      </c>
      <c r="BQ31" s="4"/>
      <c r="BR31" s="10">
        <f t="shared" si="14"/>
        <v>0</v>
      </c>
      <c r="BS31" s="4"/>
      <c r="BT31" s="10">
        <f t="shared" si="15"/>
        <v>0</v>
      </c>
      <c r="BU31" s="4"/>
      <c r="BV31" s="11">
        <f t="shared" si="16"/>
        <v>0</v>
      </c>
      <c r="BW31" s="4"/>
      <c r="BX31" s="10">
        <f t="shared" si="17"/>
        <v>0</v>
      </c>
      <c r="BY31" s="4"/>
      <c r="BZ31" s="10">
        <f t="shared" si="18"/>
        <v>0</v>
      </c>
      <c r="CA31" s="4"/>
      <c r="CB31" s="10">
        <f t="shared" si="19"/>
        <v>0</v>
      </c>
      <c r="CC31" s="4"/>
      <c r="CD31" s="166">
        <f t="shared" si="20"/>
        <v>0</v>
      </c>
      <c r="CE31" s="185">
        <f t="shared" si="39"/>
        <v>0</v>
      </c>
      <c r="CF31" s="166">
        <f t="shared" si="40"/>
        <v>0</v>
      </c>
    </row>
    <row r="32" spans="1:84" ht="12.75">
      <c r="A32" s="68">
        <v>24</v>
      </c>
      <c r="B32" s="178" t="s">
        <v>23</v>
      </c>
      <c r="C32" s="127" t="s">
        <v>9</v>
      </c>
      <c r="D32" s="163">
        <v>860</v>
      </c>
      <c r="E32" s="154"/>
      <c r="F32" s="10">
        <f t="shared" si="21"/>
        <v>0</v>
      </c>
      <c r="G32" s="10"/>
      <c r="H32" s="10">
        <f t="shared" si="22"/>
        <v>0</v>
      </c>
      <c r="I32" s="10"/>
      <c r="J32" s="10">
        <f t="shared" si="23"/>
        <v>0</v>
      </c>
      <c r="K32" s="10"/>
      <c r="L32" s="10">
        <f t="shared" si="24"/>
        <v>0</v>
      </c>
      <c r="M32" s="10"/>
      <c r="N32" s="10">
        <f t="shared" si="25"/>
        <v>0</v>
      </c>
      <c r="O32" s="10"/>
      <c r="P32" s="10">
        <f t="shared" si="26"/>
        <v>0</v>
      </c>
      <c r="Q32" s="10"/>
      <c r="R32" s="10">
        <f t="shared" si="27"/>
        <v>0</v>
      </c>
      <c r="S32" s="10"/>
      <c r="T32" s="10">
        <f t="shared" si="28"/>
        <v>0</v>
      </c>
      <c r="U32" s="4"/>
      <c r="V32" s="166">
        <f t="shared" si="29"/>
        <v>0</v>
      </c>
      <c r="W32" s="66"/>
      <c r="X32" s="10">
        <f t="shared" si="0"/>
        <v>0</v>
      </c>
      <c r="Y32" s="4">
        <v>4</v>
      </c>
      <c r="Z32" s="10">
        <f t="shared" si="1"/>
        <v>3440</v>
      </c>
      <c r="AA32" s="4"/>
      <c r="AB32" s="10">
        <f t="shared" si="2"/>
        <v>0</v>
      </c>
      <c r="AC32" s="4"/>
      <c r="AD32" s="10">
        <f t="shared" si="3"/>
        <v>0</v>
      </c>
      <c r="AE32" s="4"/>
      <c r="AF32" s="10">
        <f t="shared" si="4"/>
        <v>0</v>
      </c>
      <c r="AG32" s="4"/>
      <c r="AH32" s="10">
        <f t="shared" si="5"/>
        <v>0</v>
      </c>
      <c r="AI32" s="10"/>
      <c r="AJ32" s="10">
        <f t="shared" si="30"/>
        <v>0</v>
      </c>
      <c r="AK32" s="4"/>
      <c r="AL32" s="10">
        <f t="shared" si="6"/>
        <v>0</v>
      </c>
      <c r="AM32" s="4"/>
      <c r="AN32" s="10">
        <f t="shared" si="31"/>
        <v>0</v>
      </c>
      <c r="AO32" s="4"/>
      <c r="AP32" s="10">
        <f t="shared" si="32"/>
        <v>0</v>
      </c>
      <c r="AQ32" s="4"/>
      <c r="AR32" s="10">
        <f t="shared" si="33"/>
        <v>0</v>
      </c>
      <c r="AS32" s="4"/>
      <c r="AT32" s="166">
        <f t="shared" si="34"/>
        <v>0</v>
      </c>
      <c r="AU32" s="87"/>
      <c r="AV32" s="10">
        <f t="shared" si="35"/>
        <v>0</v>
      </c>
      <c r="AW32" s="4"/>
      <c r="AX32" s="10">
        <f t="shared" si="36"/>
        <v>0</v>
      </c>
      <c r="AY32" s="4"/>
      <c r="AZ32" s="10">
        <f t="shared" si="37"/>
        <v>0</v>
      </c>
      <c r="BA32" s="4"/>
      <c r="BB32" s="10">
        <f t="shared" si="38"/>
        <v>0</v>
      </c>
      <c r="BC32" s="4"/>
      <c r="BD32" s="10">
        <f t="shared" si="7"/>
        <v>0</v>
      </c>
      <c r="BE32" s="4"/>
      <c r="BF32" s="10">
        <f t="shared" si="8"/>
        <v>0</v>
      </c>
      <c r="BG32" s="4"/>
      <c r="BH32" s="10">
        <f t="shared" si="9"/>
        <v>0</v>
      </c>
      <c r="BI32" s="4"/>
      <c r="BJ32" s="10">
        <f t="shared" si="10"/>
        <v>0</v>
      </c>
      <c r="BK32" s="4"/>
      <c r="BL32" s="166">
        <f t="shared" si="11"/>
        <v>0</v>
      </c>
      <c r="BM32" s="87"/>
      <c r="BN32" s="10">
        <f t="shared" si="12"/>
        <v>0</v>
      </c>
      <c r="BO32" s="4"/>
      <c r="BP32" s="10">
        <f t="shared" si="13"/>
        <v>0</v>
      </c>
      <c r="BQ32" s="4"/>
      <c r="BR32" s="10">
        <f t="shared" si="14"/>
        <v>0</v>
      </c>
      <c r="BS32" s="4"/>
      <c r="BT32" s="10">
        <f t="shared" si="15"/>
        <v>0</v>
      </c>
      <c r="BU32" s="4"/>
      <c r="BV32" s="11">
        <f t="shared" si="16"/>
        <v>0</v>
      </c>
      <c r="BW32" s="4"/>
      <c r="BX32" s="10">
        <f t="shared" si="17"/>
        <v>0</v>
      </c>
      <c r="BY32" s="4"/>
      <c r="BZ32" s="10">
        <f t="shared" si="18"/>
        <v>0</v>
      </c>
      <c r="CA32" s="4"/>
      <c r="CB32" s="10">
        <f t="shared" si="19"/>
        <v>0</v>
      </c>
      <c r="CC32" s="4"/>
      <c r="CD32" s="166">
        <f t="shared" si="20"/>
        <v>0</v>
      </c>
      <c r="CE32" s="185">
        <f t="shared" si="39"/>
        <v>4</v>
      </c>
      <c r="CF32" s="166">
        <f t="shared" si="40"/>
        <v>3440</v>
      </c>
    </row>
    <row r="33" spans="1:84" ht="12.75">
      <c r="A33" s="68">
        <v>25</v>
      </c>
      <c r="B33" s="178" t="s">
        <v>24</v>
      </c>
      <c r="C33" s="127" t="s">
        <v>9</v>
      </c>
      <c r="D33" s="163">
        <v>1020</v>
      </c>
      <c r="E33" s="154"/>
      <c r="F33" s="10">
        <f t="shared" si="21"/>
        <v>0</v>
      </c>
      <c r="G33" s="10"/>
      <c r="H33" s="10">
        <f t="shared" si="22"/>
        <v>0</v>
      </c>
      <c r="I33" s="10"/>
      <c r="J33" s="10">
        <f t="shared" si="23"/>
        <v>0</v>
      </c>
      <c r="K33" s="10"/>
      <c r="L33" s="10">
        <f t="shared" si="24"/>
        <v>0</v>
      </c>
      <c r="M33" s="10"/>
      <c r="N33" s="10">
        <f t="shared" si="25"/>
        <v>0</v>
      </c>
      <c r="O33" s="10"/>
      <c r="P33" s="10">
        <f t="shared" si="26"/>
        <v>0</v>
      </c>
      <c r="Q33" s="10"/>
      <c r="R33" s="10">
        <f t="shared" si="27"/>
        <v>0</v>
      </c>
      <c r="S33" s="10"/>
      <c r="T33" s="10">
        <f t="shared" si="28"/>
        <v>0</v>
      </c>
      <c r="U33" s="4"/>
      <c r="V33" s="166">
        <f t="shared" si="29"/>
        <v>0</v>
      </c>
      <c r="W33" s="66"/>
      <c r="X33" s="10">
        <f t="shared" si="0"/>
        <v>0</v>
      </c>
      <c r="Y33" s="4"/>
      <c r="Z33" s="10">
        <f t="shared" si="1"/>
        <v>0</v>
      </c>
      <c r="AA33" s="4"/>
      <c r="AB33" s="10">
        <f t="shared" si="2"/>
        <v>0</v>
      </c>
      <c r="AC33" s="4"/>
      <c r="AD33" s="10">
        <f t="shared" si="3"/>
        <v>0</v>
      </c>
      <c r="AE33" s="4"/>
      <c r="AF33" s="10">
        <f t="shared" si="4"/>
        <v>0</v>
      </c>
      <c r="AG33" s="4"/>
      <c r="AH33" s="10">
        <f t="shared" si="5"/>
        <v>0</v>
      </c>
      <c r="AI33" s="10"/>
      <c r="AJ33" s="10">
        <f t="shared" si="30"/>
        <v>0</v>
      </c>
      <c r="AK33" s="4"/>
      <c r="AL33" s="10">
        <f t="shared" si="6"/>
        <v>0</v>
      </c>
      <c r="AM33" s="4"/>
      <c r="AN33" s="10">
        <f t="shared" si="31"/>
        <v>0</v>
      </c>
      <c r="AO33" s="4"/>
      <c r="AP33" s="10">
        <f t="shared" si="32"/>
        <v>0</v>
      </c>
      <c r="AQ33" s="4"/>
      <c r="AR33" s="10">
        <f t="shared" si="33"/>
        <v>0</v>
      </c>
      <c r="AS33" s="4"/>
      <c r="AT33" s="166">
        <f t="shared" si="34"/>
        <v>0</v>
      </c>
      <c r="AU33" s="87"/>
      <c r="AV33" s="10">
        <f t="shared" si="35"/>
        <v>0</v>
      </c>
      <c r="AW33" s="4"/>
      <c r="AX33" s="10">
        <f t="shared" si="36"/>
        <v>0</v>
      </c>
      <c r="AY33" s="4"/>
      <c r="AZ33" s="10">
        <f t="shared" si="37"/>
        <v>0</v>
      </c>
      <c r="BA33" s="4"/>
      <c r="BB33" s="10">
        <f t="shared" si="38"/>
        <v>0</v>
      </c>
      <c r="BC33" s="4"/>
      <c r="BD33" s="10">
        <f t="shared" si="7"/>
        <v>0</v>
      </c>
      <c r="BE33" s="4"/>
      <c r="BF33" s="10">
        <f t="shared" si="8"/>
        <v>0</v>
      </c>
      <c r="BG33" s="4"/>
      <c r="BH33" s="10">
        <f t="shared" si="9"/>
        <v>0</v>
      </c>
      <c r="BI33" s="4"/>
      <c r="BJ33" s="10">
        <f t="shared" si="10"/>
        <v>0</v>
      </c>
      <c r="BK33" s="4"/>
      <c r="BL33" s="166">
        <f t="shared" si="11"/>
        <v>0</v>
      </c>
      <c r="BM33" s="87"/>
      <c r="BN33" s="10">
        <f t="shared" si="12"/>
        <v>0</v>
      </c>
      <c r="BO33" s="4"/>
      <c r="BP33" s="10">
        <f t="shared" si="13"/>
        <v>0</v>
      </c>
      <c r="BQ33" s="4"/>
      <c r="BR33" s="10">
        <f t="shared" si="14"/>
        <v>0</v>
      </c>
      <c r="BS33" s="4"/>
      <c r="BT33" s="10">
        <f t="shared" si="15"/>
        <v>0</v>
      </c>
      <c r="BU33" s="4"/>
      <c r="BV33" s="11">
        <f t="shared" si="16"/>
        <v>0</v>
      </c>
      <c r="BW33" s="4"/>
      <c r="BX33" s="10">
        <f t="shared" si="17"/>
        <v>0</v>
      </c>
      <c r="BY33" s="4"/>
      <c r="BZ33" s="10">
        <f t="shared" si="18"/>
        <v>0</v>
      </c>
      <c r="CA33" s="4"/>
      <c r="CB33" s="10">
        <f t="shared" si="19"/>
        <v>0</v>
      </c>
      <c r="CC33" s="4"/>
      <c r="CD33" s="166">
        <f t="shared" si="20"/>
        <v>0</v>
      </c>
      <c r="CE33" s="185">
        <f t="shared" si="39"/>
        <v>0</v>
      </c>
      <c r="CF33" s="166">
        <f t="shared" si="40"/>
        <v>0</v>
      </c>
    </row>
    <row r="34" spans="1:84" ht="12.75">
      <c r="A34" s="68">
        <v>26</v>
      </c>
      <c r="B34" s="178" t="s">
        <v>25</v>
      </c>
      <c r="C34" s="127"/>
      <c r="D34" s="163"/>
      <c r="E34" s="154"/>
      <c r="F34" s="10">
        <f t="shared" si="21"/>
        <v>0</v>
      </c>
      <c r="G34" s="10"/>
      <c r="H34" s="10">
        <f t="shared" si="22"/>
        <v>0</v>
      </c>
      <c r="I34" s="10"/>
      <c r="J34" s="10">
        <f t="shared" si="23"/>
        <v>0</v>
      </c>
      <c r="K34" s="10"/>
      <c r="L34" s="10">
        <f t="shared" si="24"/>
        <v>0</v>
      </c>
      <c r="M34" s="10"/>
      <c r="N34" s="10">
        <f t="shared" si="25"/>
        <v>0</v>
      </c>
      <c r="O34" s="10"/>
      <c r="P34" s="10">
        <f t="shared" si="26"/>
        <v>0</v>
      </c>
      <c r="Q34" s="10"/>
      <c r="R34" s="10">
        <f t="shared" si="27"/>
        <v>0</v>
      </c>
      <c r="S34" s="10"/>
      <c r="T34" s="10">
        <f t="shared" si="28"/>
        <v>0</v>
      </c>
      <c r="U34" s="4"/>
      <c r="V34" s="166">
        <f t="shared" si="29"/>
        <v>0</v>
      </c>
      <c r="W34" s="66"/>
      <c r="X34" s="10">
        <f t="shared" si="0"/>
        <v>0</v>
      </c>
      <c r="Y34" s="4"/>
      <c r="Z34" s="10">
        <f t="shared" si="1"/>
        <v>0</v>
      </c>
      <c r="AA34" s="4"/>
      <c r="AB34" s="10">
        <f t="shared" si="2"/>
        <v>0</v>
      </c>
      <c r="AC34" s="4"/>
      <c r="AD34" s="10">
        <f t="shared" si="3"/>
        <v>0</v>
      </c>
      <c r="AE34" s="4"/>
      <c r="AF34" s="10">
        <f t="shared" si="4"/>
        <v>0</v>
      </c>
      <c r="AG34" s="4"/>
      <c r="AH34" s="10">
        <f t="shared" si="5"/>
        <v>0</v>
      </c>
      <c r="AI34" s="10"/>
      <c r="AJ34" s="10">
        <f t="shared" si="30"/>
        <v>0</v>
      </c>
      <c r="AK34" s="4"/>
      <c r="AL34" s="10">
        <f t="shared" si="6"/>
        <v>0</v>
      </c>
      <c r="AM34" s="4"/>
      <c r="AN34" s="10">
        <f t="shared" si="31"/>
        <v>0</v>
      </c>
      <c r="AO34" s="4"/>
      <c r="AP34" s="10">
        <f t="shared" si="32"/>
        <v>0</v>
      </c>
      <c r="AQ34" s="4"/>
      <c r="AR34" s="10">
        <f t="shared" si="33"/>
        <v>0</v>
      </c>
      <c r="AS34" s="4"/>
      <c r="AT34" s="166">
        <f t="shared" si="34"/>
        <v>0</v>
      </c>
      <c r="AU34" s="87"/>
      <c r="AV34" s="10">
        <f t="shared" si="35"/>
        <v>0</v>
      </c>
      <c r="AW34" s="4"/>
      <c r="AX34" s="10">
        <f t="shared" si="36"/>
        <v>0</v>
      </c>
      <c r="AY34" s="4"/>
      <c r="AZ34" s="10">
        <f t="shared" si="37"/>
        <v>0</v>
      </c>
      <c r="BA34" s="4"/>
      <c r="BB34" s="10">
        <f t="shared" si="38"/>
        <v>0</v>
      </c>
      <c r="BC34" s="4"/>
      <c r="BD34" s="10">
        <f t="shared" si="7"/>
        <v>0</v>
      </c>
      <c r="BE34" s="4"/>
      <c r="BF34" s="10">
        <f t="shared" si="8"/>
        <v>0</v>
      </c>
      <c r="BG34" s="4"/>
      <c r="BH34" s="10">
        <f t="shared" si="9"/>
        <v>0</v>
      </c>
      <c r="BI34" s="4"/>
      <c r="BJ34" s="10">
        <f t="shared" si="10"/>
        <v>0</v>
      </c>
      <c r="BK34" s="4"/>
      <c r="BL34" s="166">
        <f t="shared" si="11"/>
        <v>0</v>
      </c>
      <c r="BM34" s="87"/>
      <c r="BN34" s="10">
        <f t="shared" si="12"/>
        <v>0</v>
      </c>
      <c r="BO34" s="4"/>
      <c r="BP34" s="10">
        <f t="shared" si="13"/>
        <v>0</v>
      </c>
      <c r="BQ34" s="4"/>
      <c r="BR34" s="10">
        <f t="shared" si="14"/>
        <v>0</v>
      </c>
      <c r="BS34" s="4"/>
      <c r="BT34" s="10">
        <f t="shared" si="15"/>
        <v>0</v>
      </c>
      <c r="BU34" s="4"/>
      <c r="BV34" s="11">
        <f t="shared" si="16"/>
        <v>0</v>
      </c>
      <c r="BW34" s="4"/>
      <c r="BX34" s="10">
        <f t="shared" si="17"/>
        <v>0</v>
      </c>
      <c r="BY34" s="4"/>
      <c r="BZ34" s="10">
        <f t="shared" si="18"/>
        <v>0</v>
      </c>
      <c r="CA34" s="4"/>
      <c r="CB34" s="10">
        <f t="shared" si="19"/>
        <v>0</v>
      </c>
      <c r="CC34" s="4"/>
      <c r="CD34" s="166">
        <f t="shared" si="20"/>
        <v>0</v>
      </c>
      <c r="CE34" s="185">
        <f t="shared" si="39"/>
        <v>0</v>
      </c>
      <c r="CF34" s="166">
        <f t="shared" si="40"/>
        <v>0</v>
      </c>
    </row>
    <row r="35" spans="1:84" ht="12.75">
      <c r="A35" s="68">
        <v>27</v>
      </c>
      <c r="B35" s="178" t="s">
        <v>10</v>
      </c>
      <c r="C35" s="127" t="s">
        <v>26</v>
      </c>
      <c r="D35" s="163">
        <v>302</v>
      </c>
      <c r="E35" s="154"/>
      <c r="F35" s="10">
        <f t="shared" si="21"/>
        <v>0</v>
      </c>
      <c r="G35" s="10"/>
      <c r="H35" s="10">
        <f t="shared" si="22"/>
        <v>0</v>
      </c>
      <c r="I35" s="10"/>
      <c r="J35" s="10">
        <f t="shared" si="23"/>
        <v>0</v>
      </c>
      <c r="K35" s="10"/>
      <c r="L35" s="10">
        <f t="shared" si="24"/>
        <v>0</v>
      </c>
      <c r="M35" s="10"/>
      <c r="N35" s="10">
        <f t="shared" si="25"/>
        <v>0</v>
      </c>
      <c r="O35" s="10"/>
      <c r="P35" s="10">
        <f t="shared" si="26"/>
        <v>0</v>
      </c>
      <c r="Q35" s="10"/>
      <c r="R35" s="10">
        <f t="shared" si="27"/>
        <v>0</v>
      </c>
      <c r="S35" s="10"/>
      <c r="T35" s="10">
        <f t="shared" si="28"/>
        <v>0</v>
      </c>
      <c r="U35" s="4"/>
      <c r="V35" s="166">
        <f t="shared" si="29"/>
        <v>0</v>
      </c>
      <c r="W35" s="66"/>
      <c r="X35" s="10">
        <f t="shared" si="0"/>
        <v>0</v>
      </c>
      <c r="Y35" s="4"/>
      <c r="Z35" s="10">
        <f t="shared" si="1"/>
        <v>0</v>
      </c>
      <c r="AA35" s="4"/>
      <c r="AB35" s="10">
        <f t="shared" si="2"/>
        <v>0</v>
      </c>
      <c r="AC35" s="4"/>
      <c r="AD35" s="10">
        <f t="shared" si="3"/>
        <v>0</v>
      </c>
      <c r="AE35" s="4"/>
      <c r="AF35" s="10">
        <f t="shared" si="4"/>
        <v>0</v>
      </c>
      <c r="AG35" s="4"/>
      <c r="AH35" s="10">
        <f t="shared" si="5"/>
        <v>0</v>
      </c>
      <c r="AI35" s="10">
        <v>2</v>
      </c>
      <c r="AJ35" s="10">
        <f t="shared" si="30"/>
        <v>604</v>
      </c>
      <c r="AK35" s="4"/>
      <c r="AL35" s="10">
        <f t="shared" si="6"/>
        <v>0</v>
      </c>
      <c r="AM35" s="4"/>
      <c r="AN35" s="10">
        <f t="shared" si="31"/>
        <v>0</v>
      </c>
      <c r="AO35" s="4"/>
      <c r="AP35" s="10">
        <f t="shared" si="32"/>
        <v>0</v>
      </c>
      <c r="AQ35" s="4"/>
      <c r="AR35" s="10">
        <f t="shared" si="33"/>
        <v>0</v>
      </c>
      <c r="AS35" s="4"/>
      <c r="AT35" s="166">
        <f t="shared" si="34"/>
        <v>0</v>
      </c>
      <c r="AU35" s="87"/>
      <c r="AV35" s="10">
        <f t="shared" si="35"/>
        <v>0</v>
      </c>
      <c r="AW35" s="4"/>
      <c r="AX35" s="10">
        <f t="shared" si="36"/>
        <v>0</v>
      </c>
      <c r="AY35" s="4"/>
      <c r="AZ35" s="10">
        <f t="shared" si="37"/>
        <v>0</v>
      </c>
      <c r="BA35" s="4"/>
      <c r="BB35" s="10">
        <f t="shared" si="38"/>
        <v>0</v>
      </c>
      <c r="BC35" s="4"/>
      <c r="BD35" s="10">
        <f t="shared" si="7"/>
        <v>0</v>
      </c>
      <c r="BE35" s="4"/>
      <c r="BF35" s="10">
        <f t="shared" si="8"/>
        <v>0</v>
      </c>
      <c r="BG35" s="4"/>
      <c r="BH35" s="10">
        <f t="shared" si="9"/>
        <v>0</v>
      </c>
      <c r="BI35" s="4"/>
      <c r="BJ35" s="10">
        <f t="shared" si="10"/>
        <v>0</v>
      </c>
      <c r="BK35" s="4"/>
      <c r="BL35" s="166">
        <f t="shared" si="11"/>
        <v>0</v>
      </c>
      <c r="BM35" s="87"/>
      <c r="BN35" s="10">
        <f t="shared" si="12"/>
        <v>0</v>
      </c>
      <c r="BO35" s="4"/>
      <c r="BP35" s="10">
        <f t="shared" si="13"/>
        <v>0</v>
      </c>
      <c r="BQ35" s="4"/>
      <c r="BR35" s="10">
        <f t="shared" si="14"/>
        <v>0</v>
      </c>
      <c r="BS35" s="4"/>
      <c r="BT35" s="10">
        <f t="shared" si="15"/>
        <v>0</v>
      </c>
      <c r="BU35" s="4"/>
      <c r="BV35" s="11">
        <f t="shared" si="16"/>
        <v>0</v>
      </c>
      <c r="BW35" s="4"/>
      <c r="BX35" s="10">
        <f t="shared" si="17"/>
        <v>0</v>
      </c>
      <c r="BY35" s="4"/>
      <c r="BZ35" s="10">
        <f t="shared" si="18"/>
        <v>0</v>
      </c>
      <c r="CA35" s="4"/>
      <c r="CB35" s="10">
        <f t="shared" si="19"/>
        <v>0</v>
      </c>
      <c r="CC35" s="4"/>
      <c r="CD35" s="166">
        <f t="shared" si="20"/>
        <v>0</v>
      </c>
      <c r="CE35" s="185">
        <f t="shared" si="39"/>
        <v>2</v>
      </c>
      <c r="CF35" s="166">
        <f t="shared" si="40"/>
        <v>604</v>
      </c>
    </row>
    <row r="36" spans="1:84" ht="12.75">
      <c r="A36" s="68">
        <v>28</v>
      </c>
      <c r="B36" s="178" t="s">
        <v>11</v>
      </c>
      <c r="C36" s="127" t="s">
        <v>26</v>
      </c>
      <c r="D36" s="163">
        <v>407</v>
      </c>
      <c r="E36" s="154"/>
      <c r="F36" s="10">
        <f t="shared" si="21"/>
        <v>0</v>
      </c>
      <c r="G36" s="10"/>
      <c r="H36" s="10">
        <f t="shared" si="22"/>
        <v>0</v>
      </c>
      <c r="I36" s="10"/>
      <c r="J36" s="10">
        <f t="shared" si="23"/>
        <v>0</v>
      </c>
      <c r="K36" s="10"/>
      <c r="L36" s="10">
        <f t="shared" si="24"/>
        <v>0</v>
      </c>
      <c r="M36" s="10"/>
      <c r="N36" s="10">
        <f t="shared" si="25"/>
        <v>0</v>
      </c>
      <c r="O36" s="10"/>
      <c r="P36" s="10">
        <f t="shared" si="26"/>
        <v>0</v>
      </c>
      <c r="Q36" s="10"/>
      <c r="R36" s="10">
        <f t="shared" si="27"/>
        <v>0</v>
      </c>
      <c r="S36" s="10"/>
      <c r="T36" s="10">
        <f t="shared" si="28"/>
        <v>0</v>
      </c>
      <c r="U36" s="4"/>
      <c r="V36" s="166">
        <f t="shared" si="29"/>
        <v>0</v>
      </c>
      <c r="W36" s="66"/>
      <c r="X36" s="10">
        <f t="shared" si="0"/>
        <v>0</v>
      </c>
      <c r="Y36" s="4"/>
      <c r="Z36" s="10">
        <f t="shared" si="1"/>
        <v>0</v>
      </c>
      <c r="AA36" s="4"/>
      <c r="AB36" s="10">
        <f t="shared" si="2"/>
        <v>0</v>
      </c>
      <c r="AC36" s="4"/>
      <c r="AD36" s="10">
        <f t="shared" si="3"/>
        <v>0</v>
      </c>
      <c r="AE36" s="4"/>
      <c r="AF36" s="10">
        <f t="shared" si="4"/>
        <v>0</v>
      </c>
      <c r="AG36" s="4"/>
      <c r="AH36" s="10">
        <f t="shared" si="5"/>
        <v>0</v>
      </c>
      <c r="AI36" s="10"/>
      <c r="AJ36" s="10">
        <f t="shared" si="30"/>
        <v>0</v>
      </c>
      <c r="AK36" s="4"/>
      <c r="AL36" s="10">
        <f t="shared" si="6"/>
        <v>0</v>
      </c>
      <c r="AM36" s="4"/>
      <c r="AN36" s="10">
        <f t="shared" si="31"/>
        <v>0</v>
      </c>
      <c r="AO36" s="4"/>
      <c r="AP36" s="10">
        <f t="shared" si="32"/>
        <v>0</v>
      </c>
      <c r="AQ36" s="4"/>
      <c r="AR36" s="10">
        <f t="shared" si="33"/>
        <v>0</v>
      </c>
      <c r="AS36" s="4"/>
      <c r="AT36" s="166">
        <f t="shared" si="34"/>
        <v>0</v>
      </c>
      <c r="AU36" s="87"/>
      <c r="AV36" s="10">
        <f t="shared" si="35"/>
        <v>0</v>
      </c>
      <c r="AW36" s="4"/>
      <c r="AX36" s="10">
        <f t="shared" si="36"/>
        <v>0</v>
      </c>
      <c r="AY36" s="4"/>
      <c r="AZ36" s="10">
        <f t="shared" si="37"/>
        <v>0</v>
      </c>
      <c r="BA36" s="4"/>
      <c r="BB36" s="10">
        <f t="shared" si="38"/>
        <v>0</v>
      </c>
      <c r="BC36" s="4"/>
      <c r="BD36" s="10">
        <f t="shared" si="7"/>
        <v>0</v>
      </c>
      <c r="BE36" s="4"/>
      <c r="BF36" s="10">
        <f t="shared" si="8"/>
        <v>0</v>
      </c>
      <c r="BG36" s="4"/>
      <c r="BH36" s="10">
        <f t="shared" si="9"/>
        <v>0</v>
      </c>
      <c r="BI36" s="4"/>
      <c r="BJ36" s="10">
        <f t="shared" si="10"/>
        <v>0</v>
      </c>
      <c r="BK36" s="4"/>
      <c r="BL36" s="166">
        <f t="shared" si="11"/>
        <v>0</v>
      </c>
      <c r="BM36" s="87"/>
      <c r="BN36" s="10">
        <f t="shared" si="12"/>
        <v>0</v>
      </c>
      <c r="BO36" s="4"/>
      <c r="BP36" s="10">
        <f t="shared" si="13"/>
        <v>0</v>
      </c>
      <c r="BQ36" s="4"/>
      <c r="BR36" s="10">
        <f t="shared" si="14"/>
        <v>0</v>
      </c>
      <c r="BS36" s="4"/>
      <c r="BT36" s="10">
        <f t="shared" si="15"/>
        <v>0</v>
      </c>
      <c r="BU36" s="4"/>
      <c r="BV36" s="11">
        <f t="shared" si="16"/>
        <v>0</v>
      </c>
      <c r="BW36" s="4"/>
      <c r="BX36" s="10">
        <f t="shared" si="17"/>
        <v>0</v>
      </c>
      <c r="BY36" s="4"/>
      <c r="BZ36" s="10">
        <f t="shared" si="18"/>
        <v>0</v>
      </c>
      <c r="CA36" s="4"/>
      <c r="CB36" s="10">
        <f t="shared" si="19"/>
        <v>0</v>
      </c>
      <c r="CC36" s="4"/>
      <c r="CD36" s="166">
        <f t="shared" si="20"/>
        <v>0</v>
      </c>
      <c r="CE36" s="185">
        <f t="shared" si="39"/>
        <v>0</v>
      </c>
      <c r="CF36" s="166">
        <f t="shared" si="40"/>
        <v>0</v>
      </c>
    </row>
    <row r="37" spans="1:84" ht="12.75">
      <c r="A37" s="68">
        <v>29</v>
      </c>
      <c r="B37" s="178" t="s">
        <v>12</v>
      </c>
      <c r="C37" s="127" t="s">
        <v>26</v>
      </c>
      <c r="D37" s="163">
        <v>497</v>
      </c>
      <c r="E37" s="154"/>
      <c r="F37" s="10">
        <f t="shared" si="21"/>
        <v>0</v>
      </c>
      <c r="G37" s="10"/>
      <c r="H37" s="10">
        <f t="shared" si="22"/>
        <v>0</v>
      </c>
      <c r="I37" s="10"/>
      <c r="J37" s="10">
        <f t="shared" si="23"/>
        <v>0</v>
      </c>
      <c r="K37" s="10"/>
      <c r="L37" s="10">
        <f t="shared" si="24"/>
        <v>0</v>
      </c>
      <c r="M37" s="10"/>
      <c r="N37" s="10">
        <f t="shared" si="25"/>
        <v>0</v>
      </c>
      <c r="O37" s="10"/>
      <c r="P37" s="10">
        <f t="shared" si="26"/>
        <v>0</v>
      </c>
      <c r="Q37" s="10"/>
      <c r="R37" s="10">
        <f t="shared" si="27"/>
        <v>0</v>
      </c>
      <c r="S37" s="10"/>
      <c r="T37" s="10">
        <f t="shared" si="28"/>
        <v>0</v>
      </c>
      <c r="U37" s="4"/>
      <c r="V37" s="166">
        <f t="shared" si="29"/>
        <v>0</v>
      </c>
      <c r="W37" s="66"/>
      <c r="X37" s="10">
        <f t="shared" si="0"/>
        <v>0</v>
      </c>
      <c r="Y37" s="4"/>
      <c r="Z37" s="10">
        <f t="shared" si="1"/>
        <v>0</v>
      </c>
      <c r="AA37" s="4"/>
      <c r="AB37" s="10">
        <f t="shared" si="2"/>
        <v>0</v>
      </c>
      <c r="AC37" s="4"/>
      <c r="AD37" s="10">
        <f t="shared" si="3"/>
        <v>0</v>
      </c>
      <c r="AE37" s="4"/>
      <c r="AF37" s="10">
        <f t="shared" si="4"/>
        <v>0</v>
      </c>
      <c r="AG37" s="4"/>
      <c r="AH37" s="10">
        <f t="shared" si="5"/>
        <v>0</v>
      </c>
      <c r="AI37" s="10"/>
      <c r="AJ37" s="10">
        <f t="shared" si="30"/>
        <v>0</v>
      </c>
      <c r="AK37" s="4"/>
      <c r="AL37" s="10">
        <f t="shared" si="6"/>
        <v>0</v>
      </c>
      <c r="AM37" s="4"/>
      <c r="AN37" s="10">
        <f t="shared" si="31"/>
        <v>0</v>
      </c>
      <c r="AO37" s="4"/>
      <c r="AP37" s="10">
        <f t="shared" si="32"/>
        <v>0</v>
      </c>
      <c r="AQ37" s="4"/>
      <c r="AR37" s="10">
        <f t="shared" si="33"/>
        <v>0</v>
      </c>
      <c r="AS37" s="4"/>
      <c r="AT37" s="166">
        <f t="shared" si="34"/>
        <v>0</v>
      </c>
      <c r="AU37" s="87"/>
      <c r="AV37" s="10">
        <f t="shared" si="35"/>
        <v>0</v>
      </c>
      <c r="AW37" s="4"/>
      <c r="AX37" s="10">
        <f t="shared" si="36"/>
        <v>0</v>
      </c>
      <c r="AY37" s="4"/>
      <c r="AZ37" s="10">
        <f t="shared" si="37"/>
        <v>0</v>
      </c>
      <c r="BA37" s="4"/>
      <c r="BB37" s="10">
        <f t="shared" si="38"/>
        <v>0</v>
      </c>
      <c r="BC37" s="4"/>
      <c r="BD37" s="10">
        <f t="shared" si="7"/>
        <v>0</v>
      </c>
      <c r="BE37" s="4"/>
      <c r="BF37" s="10">
        <f t="shared" si="8"/>
        <v>0</v>
      </c>
      <c r="BG37" s="4"/>
      <c r="BH37" s="10">
        <f t="shared" si="9"/>
        <v>0</v>
      </c>
      <c r="BI37" s="4"/>
      <c r="BJ37" s="10">
        <f t="shared" si="10"/>
        <v>0</v>
      </c>
      <c r="BK37" s="4"/>
      <c r="BL37" s="166">
        <f t="shared" si="11"/>
        <v>0</v>
      </c>
      <c r="BM37" s="87"/>
      <c r="BN37" s="10">
        <f t="shared" si="12"/>
        <v>0</v>
      </c>
      <c r="BO37" s="4"/>
      <c r="BP37" s="10">
        <f t="shared" si="13"/>
        <v>0</v>
      </c>
      <c r="BQ37" s="4"/>
      <c r="BR37" s="10">
        <f t="shared" si="14"/>
        <v>0</v>
      </c>
      <c r="BS37" s="4"/>
      <c r="BT37" s="10">
        <f t="shared" si="15"/>
        <v>0</v>
      </c>
      <c r="BU37" s="4"/>
      <c r="BV37" s="11">
        <f t="shared" si="16"/>
        <v>0</v>
      </c>
      <c r="BW37" s="4"/>
      <c r="BX37" s="10">
        <f t="shared" si="17"/>
        <v>0</v>
      </c>
      <c r="BY37" s="4"/>
      <c r="BZ37" s="10">
        <f t="shared" si="18"/>
        <v>0</v>
      </c>
      <c r="CA37" s="4"/>
      <c r="CB37" s="10">
        <f t="shared" si="19"/>
        <v>0</v>
      </c>
      <c r="CC37" s="4"/>
      <c r="CD37" s="166">
        <f t="shared" si="20"/>
        <v>0</v>
      </c>
      <c r="CE37" s="185">
        <f t="shared" si="39"/>
        <v>0</v>
      </c>
      <c r="CF37" s="166">
        <f t="shared" si="40"/>
        <v>0</v>
      </c>
    </row>
    <row r="38" spans="1:84" ht="12.75">
      <c r="A38" s="68">
        <v>30</v>
      </c>
      <c r="B38" s="178" t="s">
        <v>19</v>
      </c>
      <c r="C38" s="127"/>
      <c r="D38" s="163"/>
      <c r="E38" s="154"/>
      <c r="F38" s="10">
        <f t="shared" si="21"/>
        <v>0</v>
      </c>
      <c r="G38" s="10"/>
      <c r="H38" s="10">
        <f t="shared" si="22"/>
        <v>0</v>
      </c>
      <c r="I38" s="10"/>
      <c r="J38" s="10">
        <f t="shared" si="23"/>
        <v>0</v>
      </c>
      <c r="K38" s="10"/>
      <c r="L38" s="10">
        <f t="shared" si="24"/>
        <v>0</v>
      </c>
      <c r="M38" s="10"/>
      <c r="N38" s="10">
        <f t="shared" si="25"/>
        <v>0</v>
      </c>
      <c r="O38" s="10"/>
      <c r="P38" s="10">
        <f t="shared" si="26"/>
        <v>0</v>
      </c>
      <c r="Q38" s="10"/>
      <c r="R38" s="10">
        <f t="shared" si="27"/>
        <v>0</v>
      </c>
      <c r="S38" s="10"/>
      <c r="T38" s="10">
        <f t="shared" si="28"/>
        <v>0</v>
      </c>
      <c r="U38" s="4"/>
      <c r="V38" s="166">
        <f t="shared" si="29"/>
        <v>0</v>
      </c>
      <c r="W38" s="66"/>
      <c r="X38" s="10">
        <f t="shared" si="0"/>
        <v>0</v>
      </c>
      <c r="Y38" s="4"/>
      <c r="Z38" s="10">
        <f t="shared" si="1"/>
        <v>0</v>
      </c>
      <c r="AA38" s="4"/>
      <c r="AB38" s="10">
        <f t="shared" si="2"/>
        <v>0</v>
      </c>
      <c r="AC38" s="4"/>
      <c r="AD38" s="10">
        <f t="shared" si="3"/>
        <v>0</v>
      </c>
      <c r="AE38" s="4"/>
      <c r="AF38" s="10">
        <f t="shared" si="4"/>
        <v>0</v>
      </c>
      <c r="AG38" s="4"/>
      <c r="AH38" s="10">
        <f t="shared" si="5"/>
        <v>0</v>
      </c>
      <c r="AI38" s="10"/>
      <c r="AJ38" s="10">
        <f t="shared" si="30"/>
        <v>0</v>
      </c>
      <c r="AK38" s="4"/>
      <c r="AL38" s="10">
        <f t="shared" si="6"/>
        <v>0</v>
      </c>
      <c r="AM38" s="4"/>
      <c r="AN38" s="10">
        <f t="shared" si="31"/>
        <v>0</v>
      </c>
      <c r="AO38" s="4"/>
      <c r="AP38" s="10">
        <f t="shared" si="32"/>
        <v>0</v>
      </c>
      <c r="AQ38" s="4"/>
      <c r="AR38" s="10">
        <f t="shared" si="33"/>
        <v>0</v>
      </c>
      <c r="AS38" s="4"/>
      <c r="AT38" s="166">
        <f t="shared" si="34"/>
        <v>0</v>
      </c>
      <c r="AU38" s="87"/>
      <c r="AV38" s="10">
        <f t="shared" si="35"/>
        <v>0</v>
      </c>
      <c r="AW38" s="4"/>
      <c r="AX38" s="10">
        <f t="shared" si="36"/>
        <v>0</v>
      </c>
      <c r="AY38" s="4"/>
      <c r="AZ38" s="10">
        <f t="shared" si="37"/>
        <v>0</v>
      </c>
      <c r="BA38" s="4"/>
      <c r="BB38" s="10">
        <f t="shared" si="38"/>
        <v>0</v>
      </c>
      <c r="BC38" s="4"/>
      <c r="BD38" s="10">
        <f t="shared" si="7"/>
        <v>0</v>
      </c>
      <c r="BE38" s="4"/>
      <c r="BF38" s="10">
        <f t="shared" si="8"/>
        <v>0</v>
      </c>
      <c r="BG38" s="4"/>
      <c r="BH38" s="10">
        <f t="shared" si="9"/>
        <v>0</v>
      </c>
      <c r="BI38" s="4"/>
      <c r="BJ38" s="10">
        <f t="shared" si="10"/>
        <v>0</v>
      </c>
      <c r="BK38" s="4"/>
      <c r="BL38" s="166">
        <f t="shared" si="11"/>
        <v>0</v>
      </c>
      <c r="BM38" s="87"/>
      <c r="BN38" s="10">
        <f t="shared" si="12"/>
        <v>0</v>
      </c>
      <c r="BO38" s="4"/>
      <c r="BP38" s="10">
        <f t="shared" si="13"/>
        <v>0</v>
      </c>
      <c r="BQ38" s="4"/>
      <c r="BR38" s="10">
        <f t="shared" si="14"/>
        <v>0</v>
      </c>
      <c r="BS38" s="4"/>
      <c r="BT38" s="10">
        <f t="shared" si="15"/>
        <v>0</v>
      </c>
      <c r="BU38" s="4"/>
      <c r="BV38" s="11">
        <f t="shared" si="16"/>
        <v>0</v>
      </c>
      <c r="BW38" s="4"/>
      <c r="BX38" s="10">
        <f t="shared" si="17"/>
        <v>0</v>
      </c>
      <c r="BY38" s="4"/>
      <c r="BZ38" s="10">
        <f t="shared" si="18"/>
        <v>0</v>
      </c>
      <c r="CA38" s="4"/>
      <c r="CB38" s="10">
        <f t="shared" si="19"/>
        <v>0</v>
      </c>
      <c r="CC38" s="4"/>
      <c r="CD38" s="166">
        <f t="shared" si="20"/>
        <v>0</v>
      </c>
      <c r="CE38" s="185">
        <f t="shared" si="39"/>
        <v>0</v>
      </c>
      <c r="CF38" s="166">
        <f t="shared" si="40"/>
        <v>0</v>
      </c>
    </row>
    <row r="39" spans="1:84" ht="12.75">
      <c r="A39" s="68">
        <v>31</v>
      </c>
      <c r="B39" s="178" t="s">
        <v>18</v>
      </c>
      <c r="C39" s="127" t="s">
        <v>26</v>
      </c>
      <c r="D39" s="163">
        <v>3113</v>
      </c>
      <c r="E39" s="154"/>
      <c r="F39" s="10">
        <f t="shared" si="21"/>
        <v>0</v>
      </c>
      <c r="G39" s="10"/>
      <c r="H39" s="10">
        <f t="shared" si="22"/>
        <v>0</v>
      </c>
      <c r="I39" s="10"/>
      <c r="J39" s="10">
        <f t="shared" si="23"/>
        <v>0</v>
      </c>
      <c r="K39" s="10"/>
      <c r="L39" s="10">
        <f t="shared" si="24"/>
        <v>0</v>
      </c>
      <c r="M39" s="10"/>
      <c r="N39" s="10">
        <f t="shared" si="25"/>
        <v>0</v>
      </c>
      <c r="O39" s="10"/>
      <c r="P39" s="10">
        <f t="shared" si="26"/>
        <v>0</v>
      </c>
      <c r="Q39" s="10"/>
      <c r="R39" s="10">
        <f t="shared" si="27"/>
        <v>0</v>
      </c>
      <c r="S39" s="10"/>
      <c r="T39" s="10">
        <f t="shared" si="28"/>
        <v>0</v>
      </c>
      <c r="U39" s="4"/>
      <c r="V39" s="166">
        <f t="shared" si="29"/>
        <v>0</v>
      </c>
      <c r="W39" s="66"/>
      <c r="X39" s="10">
        <f t="shared" si="0"/>
        <v>0</v>
      </c>
      <c r="Y39" s="4"/>
      <c r="Z39" s="10">
        <f t="shared" si="1"/>
        <v>0</v>
      </c>
      <c r="AA39" s="4"/>
      <c r="AB39" s="10">
        <f t="shared" si="2"/>
        <v>0</v>
      </c>
      <c r="AC39" s="4"/>
      <c r="AD39" s="10">
        <f t="shared" si="3"/>
        <v>0</v>
      </c>
      <c r="AE39" s="4"/>
      <c r="AF39" s="10">
        <f t="shared" si="4"/>
        <v>0</v>
      </c>
      <c r="AG39" s="4"/>
      <c r="AH39" s="10">
        <f t="shared" si="5"/>
        <v>0</v>
      </c>
      <c r="AI39" s="10"/>
      <c r="AJ39" s="10">
        <f t="shared" si="30"/>
        <v>0</v>
      </c>
      <c r="AK39" s="4"/>
      <c r="AL39" s="10">
        <f t="shared" si="6"/>
        <v>0</v>
      </c>
      <c r="AM39" s="4"/>
      <c r="AN39" s="10">
        <f t="shared" si="31"/>
        <v>0</v>
      </c>
      <c r="AO39" s="4"/>
      <c r="AP39" s="10">
        <f t="shared" si="32"/>
        <v>0</v>
      </c>
      <c r="AQ39" s="4"/>
      <c r="AR39" s="10">
        <f t="shared" si="33"/>
        <v>0</v>
      </c>
      <c r="AS39" s="4"/>
      <c r="AT39" s="166">
        <f t="shared" si="34"/>
        <v>0</v>
      </c>
      <c r="AU39" s="87"/>
      <c r="AV39" s="10">
        <f t="shared" si="35"/>
        <v>0</v>
      </c>
      <c r="AW39" s="4"/>
      <c r="AX39" s="10">
        <f t="shared" si="36"/>
        <v>0</v>
      </c>
      <c r="AY39" s="4"/>
      <c r="AZ39" s="10">
        <f t="shared" si="37"/>
        <v>0</v>
      </c>
      <c r="BA39" s="4"/>
      <c r="BB39" s="10">
        <f t="shared" si="38"/>
        <v>0</v>
      </c>
      <c r="BC39" s="4"/>
      <c r="BD39" s="10">
        <f t="shared" si="7"/>
        <v>0</v>
      </c>
      <c r="BE39" s="4"/>
      <c r="BF39" s="10">
        <f t="shared" si="8"/>
        <v>0</v>
      </c>
      <c r="BG39" s="4"/>
      <c r="BH39" s="10">
        <f t="shared" si="9"/>
        <v>0</v>
      </c>
      <c r="BI39" s="4"/>
      <c r="BJ39" s="10">
        <f t="shared" si="10"/>
        <v>0</v>
      </c>
      <c r="BK39" s="4"/>
      <c r="BL39" s="166">
        <f t="shared" si="11"/>
        <v>0</v>
      </c>
      <c r="BM39" s="87"/>
      <c r="BN39" s="10">
        <f t="shared" si="12"/>
        <v>0</v>
      </c>
      <c r="BO39" s="4"/>
      <c r="BP39" s="10">
        <f t="shared" si="13"/>
        <v>0</v>
      </c>
      <c r="BQ39" s="4"/>
      <c r="BR39" s="10">
        <f t="shared" si="14"/>
        <v>0</v>
      </c>
      <c r="BS39" s="4"/>
      <c r="BT39" s="10">
        <f t="shared" si="15"/>
        <v>0</v>
      </c>
      <c r="BU39" s="4"/>
      <c r="BV39" s="11">
        <f t="shared" si="16"/>
        <v>0</v>
      </c>
      <c r="BW39" s="4"/>
      <c r="BX39" s="10">
        <f t="shared" si="17"/>
        <v>0</v>
      </c>
      <c r="BY39" s="4"/>
      <c r="BZ39" s="10">
        <f t="shared" si="18"/>
        <v>0</v>
      </c>
      <c r="CA39" s="4"/>
      <c r="CB39" s="10">
        <f t="shared" si="19"/>
        <v>0</v>
      </c>
      <c r="CC39" s="4"/>
      <c r="CD39" s="166">
        <f t="shared" si="20"/>
        <v>0</v>
      </c>
      <c r="CE39" s="185">
        <f t="shared" si="39"/>
        <v>0</v>
      </c>
      <c r="CF39" s="166">
        <f t="shared" si="40"/>
        <v>0</v>
      </c>
    </row>
    <row r="40" spans="1:84" ht="14.25">
      <c r="A40" s="68">
        <v>32</v>
      </c>
      <c r="B40" s="179" t="s">
        <v>133</v>
      </c>
      <c r="C40" s="127"/>
      <c r="D40" s="163"/>
      <c r="E40" s="154"/>
      <c r="F40" s="10">
        <f t="shared" si="21"/>
        <v>0</v>
      </c>
      <c r="G40" s="10"/>
      <c r="H40" s="10">
        <f t="shared" si="22"/>
        <v>0</v>
      </c>
      <c r="I40" s="10"/>
      <c r="J40" s="10">
        <f t="shared" si="23"/>
        <v>0</v>
      </c>
      <c r="K40" s="10"/>
      <c r="L40" s="10">
        <f t="shared" si="24"/>
        <v>0</v>
      </c>
      <c r="M40" s="10"/>
      <c r="N40" s="10">
        <f t="shared" si="25"/>
        <v>0</v>
      </c>
      <c r="O40" s="10"/>
      <c r="P40" s="10">
        <f t="shared" si="26"/>
        <v>0</v>
      </c>
      <c r="Q40" s="10"/>
      <c r="R40" s="10">
        <f t="shared" si="27"/>
        <v>0</v>
      </c>
      <c r="S40" s="10"/>
      <c r="T40" s="10">
        <f t="shared" si="28"/>
        <v>0</v>
      </c>
      <c r="U40" s="4"/>
      <c r="V40" s="166">
        <f t="shared" si="29"/>
        <v>0</v>
      </c>
      <c r="W40" s="66"/>
      <c r="X40" s="10">
        <f t="shared" si="0"/>
        <v>0</v>
      </c>
      <c r="Y40" s="4"/>
      <c r="Z40" s="10">
        <f t="shared" si="1"/>
        <v>0</v>
      </c>
      <c r="AA40" s="4"/>
      <c r="AB40" s="10">
        <f t="shared" si="2"/>
        <v>0</v>
      </c>
      <c r="AC40" s="4"/>
      <c r="AD40" s="10">
        <f t="shared" si="3"/>
        <v>0</v>
      </c>
      <c r="AE40" s="4"/>
      <c r="AF40" s="10">
        <f t="shared" si="4"/>
        <v>0</v>
      </c>
      <c r="AG40" s="4"/>
      <c r="AH40" s="10">
        <f t="shared" si="5"/>
        <v>0</v>
      </c>
      <c r="AI40" s="10"/>
      <c r="AJ40" s="10">
        <f t="shared" si="30"/>
        <v>0</v>
      </c>
      <c r="AK40" s="4"/>
      <c r="AL40" s="10">
        <f t="shared" si="6"/>
        <v>0</v>
      </c>
      <c r="AM40" s="4"/>
      <c r="AN40" s="10">
        <f t="shared" si="31"/>
        <v>0</v>
      </c>
      <c r="AO40" s="4"/>
      <c r="AP40" s="10">
        <f t="shared" si="32"/>
        <v>0</v>
      </c>
      <c r="AQ40" s="4"/>
      <c r="AR40" s="10">
        <f t="shared" si="33"/>
        <v>0</v>
      </c>
      <c r="AS40" s="4"/>
      <c r="AT40" s="166">
        <f t="shared" si="34"/>
        <v>0</v>
      </c>
      <c r="AU40" s="87"/>
      <c r="AV40" s="10">
        <f t="shared" si="35"/>
        <v>0</v>
      </c>
      <c r="AW40" s="4"/>
      <c r="AX40" s="10">
        <f t="shared" si="36"/>
        <v>0</v>
      </c>
      <c r="AY40" s="4"/>
      <c r="AZ40" s="10">
        <f t="shared" si="37"/>
        <v>0</v>
      </c>
      <c r="BA40" s="4"/>
      <c r="BB40" s="10">
        <f t="shared" si="38"/>
        <v>0</v>
      </c>
      <c r="BC40" s="4"/>
      <c r="BD40" s="10">
        <f t="shared" si="7"/>
        <v>0</v>
      </c>
      <c r="BE40" s="4"/>
      <c r="BF40" s="10">
        <f t="shared" si="8"/>
        <v>0</v>
      </c>
      <c r="BG40" s="4"/>
      <c r="BH40" s="10">
        <f t="shared" si="9"/>
        <v>0</v>
      </c>
      <c r="BI40" s="4"/>
      <c r="BJ40" s="10">
        <f t="shared" si="10"/>
        <v>0</v>
      </c>
      <c r="BK40" s="4"/>
      <c r="BL40" s="166">
        <f t="shared" si="11"/>
        <v>0</v>
      </c>
      <c r="BM40" s="87"/>
      <c r="BN40" s="10">
        <f t="shared" si="12"/>
        <v>0</v>
      </c>
      <c r="BO40" s="4"/>
      <c r="BP40" s="10">
        <f t="shared" si="13"/>
        <v>0</v>
      </c>
      <c r="BQ40" s="4"/>
      <c r="BR40" s="10">
        <f t="shared" si="14"/>
        <v>0</v>
      </c>
      <c r="BS40" s="4"/>
      <c r="BT40" s="10">
        <f t="shared" si="15"/>
        <v>0</v>
      </c>
      <c r="BU40" s="4"/>
      <c r="BV40" s="11">
        <f t="shared" si="16"/>
        <v>0</v>
      </c>
      <c r="BW40" s="4"/>
      <c r="BX40" s="10">
        <f t="shared" si="17"/>
        <v>0</v>
      </c>
      <c r="BY40" s="4"/>
      <c r="BZ40" s="10">
        <f t="shared" si="18"/>
        <v>0</v>
      </c>
      <c r="CA40" s="4"/>
      <c r="CB40" s="10">
        <f t="shared" si="19"/>
        <v>0</v>
      </c>
      <c r="CC40" s="4"/>
      <c r="CD40" s="166">
        <f t="shared" si="20"/>
        <v>0</v>
      </c>
      <c r="CE40" s="185">
        <f t="shared" si="39"/>
        <v>0</v>
      </c>
      <c r="CF40" s="166">
        <f t="shared" si="40"/>
        <v>0</v>
      </c>
    </row>
    <row r="41" spans="1:84" ht="14.25">
      <c r="A41" s="68">
        <v>33</v>
      </c>
      <c r="B41" s="193" t="s">
        <v>8</v>
      </c>
      <c r="C41" s="127" t="s">
        <v>9</v>
      </c>
      <c r="D41" s="163">
        <v>445</v>
      </c>
      <c r="E41" s="15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"/>
      <c r="V41" s="166"/>
      <c r="W41" s="66"/>
      <c r="X41" s="10"/>
      <c r="Y41" s="4"/>
      <c r="Z41" s="10"/>
      <c r="AA41" s="4"/>
      <c r="AB41" s="10"/>
      <c r="AC41" s="4"/>
      <c r="AD41" s="10"/>
      <c r="AE41" s="4"/>
      <c r="AF41" s="10"/>
      <c r="AG41" s="4"/>
      <c r="AH41" s="10"/>
      <c r="AI41" s="10"/>
      <c r="AJ41" s="10"/>
      <c r="AK41" s="4"/>
      <c r="AL41" s="10"/>
      <c r="AM41" s="4"/>
      <c r="AN41" s="10"/>
      <c r="AO41" s="4"/>
      <c r="AP41" s="10"/>
      <c r="AQ41" s="4"/>
      <c r="AR41" s="10"/>
      <c r="AS41" s="4"/>
      <c r="AT41" s="166"/>
      <c r="AU41" s="87"/>
      <c r="AV41" s="10"/>
      <c r="AW41" s="4"/>
      <c r="AX41" s="10"/>
      <c r="AY41" s="4"/>
      <c r="AZ41" s="10"/>
      <c r="BA41" s="4"/>
      <c r="BB41" s="10"/>
      <c r="BC41" s="4"/>
      <c r="BD41" s="10"/>
      <c r="BE41" s="4"/>
      <c r="BF41" s="10"/>
      <c r="BG41" s="4"/>
      <c r="BH41" s="10"/>
      <c r="BI41" s="4"/>
      <c r="BJ41" s="10"/>
      <c r="BK41" s="4"/>
      <c r="BL41" s="166"/>
      <c r="BM41" s="87"/>
      <c r="BN41" s="10"/>
      <c r="BO41" s="4"/>
      <c r="BP41" s="10"/>
      <c r="BQ41" s="4"/>
      <c r="BR41" s="10"/>
      <c r="BS41" s="4"/>
      <c r="BT41" s="10"/>
      <c r="BU41" s="4"/>
      <c r="BV41" s="11"/>
      <c r="BW41" s="4"/>
      <c r="BX41" s="10"/>
      <c r="BY41" s="4"/>
      <c r="BZ41" s="10"/>
      <c r="CA41" s="4"/>
      <c r="CB41" s="10"/>
      <c r="CC41" s="4"/>
      <c r="CD41" s="166"/>
      <c r="CE41" s="185"/>
      <c r="CF41" s="166"/>
    </row>
    <row r="42" spans="1:84" ht="12.75">
      <c r="A42" s="68">
        <v>34</v>
      </c>
      <c r="B42" s="178" t="s">
        <v>10</v>
      </c>
      <c r="C42" s="127" t="s">
        <v>27</v>
      </c>
      <c r="D42" s="163">
        <v>501</v>
      </c>
      <c r="E42" s="154">
        <v>0.8</v>
      </c>
      <c r="F42" s="10">
        <f t="shared" si="21"/>
        <v>400.8</v>
      </c>
      <c r="G42" s="10">
        <v>20</v>
      </c>
      <c r="H42" s="10">
        <f t="shared" si="22"/>
        <v>10020</v>
      </c>
      <c r="I42" s="10"/>
      <c r="J42" s="10">
        <f t="shared" si="23"/>
        <v>0</v>
      </c>
      <c r="K42" s="10">
        <v>20</v>
      </c>
      <c r="L42" s="10">
        <f t="shared" si="24"/>
        <v>10020</v>
      </c>
      <c r="M42" s="10">
        <v>15</v>
      </c>
      <c r="N42" s="10">
        <f t="shared" si="25"/>
        <v>7515</v>
      </c>
      <c r="O42" s="10">
        <v>14.7</v>
      </c>
      <c r="P42" s="10">
        <f t="shared" si="26"/>
        <v>7364.7</v>
      </c>
      <c r="Q42" s="10">
        <v>20</v>
      </c>
      <c r="R42" s="10">
        <f t="shared" si="27"/>
        <v>10020</v>
      </c>
      <c r="S42" s="10">
        <v>15</v>
      </c>
      <c r="T42" s="10">
        <f t="shared" si="28"/>
        <v>7515</v>
      </c>
      <c r="U42" s="4">
        <v>5</v>
      </c>
      <c r="V42" s="166">
        <f t="shared" si="29"/>
        <v>2505</v>
      </c>
      <c r="W42" s="66"/>
      <c r="X42" s="10">
        <f t="shared" si="0"/>
        <v>0</v>
      </c>
      <c r="Y42" s="4">
        <v>7</v>
      </c>
      <c r="Z42" s="10">
        <f t="shared" si="1"/>
        <v>3507</v>
      </c>
      <c r="AA42" s="4"/>
      <c r="AB42" s="10">
        <f t="shared" si="2"/>
        <v>0</v>
      </c>
      <c r="AC42" s="4">
        <v>6</v>
      </c>
      <c r="AD42" s="10">
        <f t="shared" si="3"/>
        <v>3006</v>
      </c>
      <c r="AE42" s="4">
        <v>5</v>
      </c>
      <c r="AF42" s="10">
        <f t="shared" si="4"/>
        <v>2505</v>
      </c>
      <c r="AG42" s="4">
        <v>6</v>
      </c>
      <c r="AH42" s="10">
        <f t="shared" si="5"/>
        <v>3006</v>
      </c>
      <c r="AI42" s="10"/>
      <c r="AJ42" s="10">
        <f t="shared" si="30"/>
        <v>0</v>
      </c>
      <c r="AK42" s="4"/>
      <c r="AL42" s="10">
        <f t="shared" si="6"/>
        <v>0</v>
      </c>
      <c r="AM42" s="4"/>
      <c r="AN42" s="10">
        <f t="shared" si="31"/>
        <v>0</v>
      </c>
      <c r="AO42" s="4"/>
      <c r="AP42" s="10">
        <f t="shared" si="32"/>
        <v>0</v>
      </c>
      <c r="AQ42" s="4"/>
      <c r="AR42" s="10">
        <f t="shared" si="33"/>
        <v>0</v>
      </c>
      <c r="AS42" s="4"/>
      <c r="AT42" s="166">
        <f t="shared" si="34"/>
        <v>0</v>
      </c>
      <c r="AU42" s="87"/>
      <c r="AV42" s="10">
        <f t="shared" si="35"/>
        <v>0</v>
      </c>
      <c r="AW42" s="4"/>
      <c r="AX42" s="10">
        <f t="shared" si="36"/>
        <v>0</v>
      </c>
      <c r="AY42" s="4"/>
      <c r="AZ42" s="10">
        <f t="shared" si="37"/>
        <v>0</v>
      </c>
      <c r="BA42" s="4"/>
      <c r="BB42" s="10">
        <f t="shared" si="38"/>
        <v>0</v>
      </c>
      <c r="BC42" s="4"/>
      <c r="BD42" s="10">
        <f t="shared" si="7"/>
        <v>0</v>
      </c>
      <c r="BE42" s="4"/>
      <c r="BF42" s="10">
        <f t="shared" si="8"/>
        <v>0</v>
      </c>
      <c r="BG42" s="4"/>
      <c r="BH42" s="10">
        <f t="shared" si="9"/>
        <v>0</v>
      </c>
      <c r="BI42" s="4"/>
      <c r="BJ42" s="10">
        <f t="shared" si="10"/>
        <v>0</v>
      </c>
      <c r="BK42" s="4"/>
      <c r="BL42" s="166">
        <f t="shared" si="11"/>
        <v>0</v>
      </c>
      <c r="BM42" s="87"/>
      <c r="BN42" s="10">
        <f t="shared" si="12"/>
        <v>0</v>
      </c>
      <c r="BO42" s="4"/>
      <c r="BP42" s="10">
        <f t="shared" si="13"/>
        <v>0</v>
      </c>
      <c r="BQ42" s="4"/>
      <c r="BR42" s="10">
        <f t="shared" si="14"/>
        <v>0</v>
      </c>
      <c r="BS42" s="4"/>
      <c r="BT42" s="10">
        <f t="shared" si="15"/>
        <v>0</v>
      </c>
      <c r="BU42" s="4"/>
      <c r="BV42" s="11">
        <f t="shared" si="16"/>
        <v>0</v>
      </c>
      <c r="BW42" s="4"/>
      <c r="BX42" s="10">
        <f t="shared" si="17"/>
        <v>0</v>
      </c>
      <c r="BY42" s="4"/>
      <c r="BZ42" s="10">
        <f t="shared" si="18"/>
        <v>0</v>
      </c>
      <c r="CA42" s="4"/>
      <c r="CB42" s="10">
        <f t="shared" si="19"/>
        <v>0</v>
      </c>
      <c r="CC42" s="4"/>
      <c r="CD42" s="166">
        <f t="shared" si="20"/>
        <v>0</v>
      </c>
      <c r="CE42" s="185">
        <f t="shared" si="39"/>
        <v>134.5</v>
      </c>
      <c r="CF42" s="166">
        <f t="shared" si="40"/>
        <v>67384.5</v>
      </c>
    </row>
    <row r="43" spans="1:84" ht="12.75">
      <c r="A43" s="68">
        <v>35</v>
      </c>
      <c r="B43" s="178" t="s">
        <v>11</v>
      </c>
      <c r="C43" s="127" t="s">
        <v>27</v>
      </c>
      <c r="D43" s="163">
        <v>539</v>
      </c>
      <c r="E43" s="154"/>
      <c r="F43" s="10">
        <f t="shared" si="21"/>
        <v>0</v>
      </c>
      <c r="G43" s="10"/>
      <c r="H43" s="10">
        <f t="shared" si="22"/>
        <v>0</v>
      </c>
      <c r="I43" s="10"/>
      <c r="J43" s="10">
        <f t="shared" si="23"/>
        <v>0</v>
      </c>
      <c r="K43" s="10"/>
      <c r="L43" s="10">
        <f t="shared" si="24"/>
        <v>0</v>
      </c>
      <c r="M43" s="10"/>
      <c r="N43" s="10">
        <f t="shared" si="25"/>
        <v>0</v>
      </c>
      <c r="O43" s="10"/>
      <c r="P43" s="10">
        <f t="shared" si="26"/>
        <v>0</v>
      </c>
      <c r="Q43" s="10"/>
      <c r="R43" s="10">
        <f t="shared" si="27"/>
        <v>0</v>
      </c>
      <c r="S43" s="10"/>
      <c r="T43" s="10">
        <f t="shared" si="28"/>
        <v>0</v>
      </c>
      <c r="U43" s="4"/>
      <c r="V43" s="166">
        <f t="shared" si="29"/>
        <v>0</v>
      </c>
      <c r="W43" s="66"/>
      <c r="X43" s="10">
        <f aca="true" t="shared" si="41" ref="X43:X62">W43*D43</f>
        <v>0</v>
      </c>
      <c r="Y43" s="4"/>
      <c r="Z43" s="10">
        <f aca="true" t="shared" si="42" ref="Z43:Z62">Y43*D43</f>
        <v>0</v>
      </c>
      <c r="AA43" s="4"/>
      <c r="AB43" s="10">
        <f aca="true" t="shared" si="43" ref="AB43:AB62">AA43*D43</f>
        <v>0</v>
      </c>
      <c r="AC43" s="4"/>
      <c r="AD43" s="10">
        <f aca="true" t="shared" si="44" ref="AD43:AD62">AC43*D43</f>
        <v>0</v>
      </c>
      <c r="AE43" s="4"/>
      <c r="AF43" s="10">
        <f aca="true" t="shared" si="45" ref="AF43:AF62">AE43*D43</f>
        <v>0</v>
      </c>
      <c r="AG43" s="4"/>
      <c r="AH43" s="10">
        <f aca="true" t="shared" si="46" ref="AH43:AH62">AG43*D43</f>
        <v>0</v>
      </c>
      <c r="AI43" s="10">
        <v>4</v>
      </c>
      <c r="AJ43" s="10">
        <f t="shared" si="30"/>
        <v>2156</v>
      </c>
      <c r="AK43" s="4"/>
      <c r="AL43" s="10">
        <f aca="true" t="shared" si="47" ref="AL43:AL62">AK43*D43</f>
        <v>0</v>
      </c>
      <c r="AM43" s="4"/>
      <c r="AN43" s="10">
        <f t="shared" si="31"/>
        <v>0</v>
      </c>
      <c r="AO43" s="4"/>
      <c r="AP43" s="10">
        <f t="shared" si="32"/>
        <v>0</v>
      </c>
      <c r="AQ43" s="4"/>
      <c r="AR43" s="10">
        <f t="shared" si="33"/>
        <v>0</v>
      </c>
      <c r="AS43" s="4"/>
      <c r="AT43" s="166">
        <f t="shared" si="34"/>
        <v>0</v>
      </c>
      <c r="AU43" s="87"/>
      <c r="AV43" s="10">
        <f t="shared" si="35"/>
        <v>0</v>
      </c>
      <c r="AW43" s="4"/>
      <c r="AX43" s="10">
        <f t="shared" si="36"/>
        <v>0</v>
      </c>
      <c r="AY43" s="4"/>
      <c r="AZ43" s="10">
        <f t="shared" si="37"/>
        <v>0</v>
      </c>
      <c r="BA43" s="4"/>
      <c r="BB43" s="10">
        <f t="shared" si="38"/>
        <v>0</v>
      </c>
      <c r="BC43" s="4"/>
      <c r="BD43" s="10">
        <f aca="true" t="shared" si="48" ref="BD43:BD62">BC43*D43</f>
        <v>0</v>
      </c>
      <c r="BE43" s="4"/>
      <c r="BF43" s="10">
        <f aca="true" t="shared" si="49" ref="BF43:BF62">BE43*D43</f>
        <v>0</v>
      </c>
      <c r="BG43" s="4"/>
      <c r="BH43" s="10">
        <f aca="true" t="shared" si="50" ref="BH43:BH62">BG43*D43</f>
        <v>0</v>
      </c>
      <c r="BI43" s="4"/>
      <c r="BJ43" s="10">
        <f aca="true" t="shared" si="51" ref="BJ43:BJ62">BI43*D43</f>
        <v>0</v>
      </c>
      <c r="BK43" s="4"/>
      <c r="BL43" s="166">
        <f aca="true" t="shared" si="52" ref="BL43:BL62">BK43*D43</f>
        <v>0</v>
      </c>
      <c r="BM43" s="87"/>
      <c r="BN43" s="10">
        <f aca="true" t="shared" si="53" ref="BN43:BN62">BM43*D43</f>
        <v>0</v>
      </c>
      <c r="BO43" s="4"/>
      <c r="BP43" s="10">
        <f aca="true" t="shared" si="54" ref="BP43:BP62">BO43*D43</f>
        <v>0</v>
      </c>
      <c r="BQ43" s="4"/>
      <c r="BR43" s="10">
        <f aca="true" t="shared" si="55" ref="BR43:BR62">BQ43*D43</f>
        <v>0</v>
      </c>
      <c r="BS43" s="4"/>
      <c r="BT43" s="10">
        <f aca="true" t="shared" si="56" ref="BT43:BT62">BS43*D43</f>
        <v>0</v>
      </c>
      <c r="BU43" s="4"/>
      <c r="BV43" s="11">
        <f aca="true" t="shared" si="57" ref="BV43:BV62">BU43*D43</f>
        <v>0</v>
      </c>
      <c r="BW43" s="4"/>
      <c r="BX43" s="10">
        <f aca="true" t="shared" si="58" ref="BX43:BX62">BW43*D43</f>
        <v>0</v>
      </c>
      <c r="BY43" s="4"/>
      <c r="BZ43" s="10">
        <f aca="true" t="shared" si="59" ref="BZ43:BZ62">BY43*D43</f>
        <v>0</v>
      </c>
      <c r="CA43" s="4"/>
      <c r="CB43" s="10">
        <f aca="true" t="shared" si="60" ref="CB43:CB62">CA43*D43</f>
        <v>0</v>
      </c>
      <c r="CC43" s="4"/>
      <c r="CD43" s="166">
        <f aca="true" t="shared" si="61" ref="CD43:CD62">CC43*D43</f>
        <v>0</v>
      </c>
      <c r="CE43" s="185">
        <f t="shared" si="39"/>
        <v>4</v>
      </c>
      <c r="CF43" s="166">
        <f t="shared" si="40"/>
        <v>2156</v>
      </c>
    </row>
    <row r="44" spans="1:84" ht="12.75">
      <c r="A44" s="68">
        <v>36</v>
      </c>
      <c r="B44" s="178" t="s">
        <v>12</v>
      </c>
      <c r="C44" s="127" t="s">
        <v>27</v>
      </c>
      <c r="D44" s="163">
        <v>594</v>
      </c>
      <c r="E44" s="154"/>
      <c r="F44" s="10">
        <f t="shared" si="21"/>
        <v>0</v>
      </c>
      <c r="G44" s="10"/>
      <c r="H44" s="10">
        <f t="shared" si="22"/>
        <v>0</v>
      </c>
      <c r="I44" s="10"/>
      <c r="J44" s="10">
        <f t="shared" si="23"/>
        <v>0</v>
      </c>
      <c r="K44" s="10"/>
      <c r="L44" s="10">
        <f t="shared" si="24"/>
        <v>0</v>
      </c>
      <c r="M44" s="10"/>
      <c r="N44" s="10">
        <f t="shared" si="25"/>
        <v>0</v>
      </c>
      <c r="O44" s="10"/>
      <c r="P44" s="10">
        <f t="shared" si="26"/>
        <v>0</v>
      </c>
      <c r="Q44" s="10"/>
      <c r="R44" s="10">
        <f t="shared" si="27"/>
        <v>0</v>
      </c>
      <c r="S44" s="10"/>
      <c r="T44" s="10">
        <f t="shared" si="28"/>
        <v>0</v>
      </c>
      <c r="U44" s="4"/>
      <c r="V44" s="166">
        <f t="shared" si="29"/>
        <v>0</v>
      </c>
      <c r="W44" s="66"/>
      <c r="X44" s="10">
        <f t="shared" si="41"/>
        <v>0</v>
      </c>
      <c r="Y44" s="4"/>
      <c r="Z44" s="10">
        <f t="shared" si="42"/>
        <v>0</v>
      </c>
      <c r="AA44" s="4"/>
      <c r="AB44" s="10">
        <f t="shared" si="43"/>
        <v>0</v>
      </c>
      <c r="AC44" s="4"/>
      <c r="AD44" s="10">
        <f t="shared" si="44"/>
        <v>0</v>
      </c>
      <c r="AE44" s="4"/>
      <c r="AF44" s="10">
        <f t="shared" si="45"/>
        <v>0</v>
      </c>
      <c r="AG44" s="4">
        <v>4</v>
      </c>
      <c r="AH44" s="10">
        <f t="shared" si="46"/>
        <v>2376</v>
      </c>
      <c r="AI44" s="10"/>
      <c r="AJ44" s="10">
        <f t="shared" si="30"/>
        <v>0</v>
      </c>
      <c r="AK44" s="4"/>
      <c r="AL44" s="10">
        <f t="shared" si="47"/>
        <v>0</v>
      </c>
      <c r="AM44" s="4"/>
      <c r="AN44" s="10">
        <f t="shared" si="31"/>
        <v>0</v>
      </c>
      <c r="AO44" s="4"/>
      <c r="AP44" s="10">
        <f t="shared" si="32"/>
        <v>0</v>
      </c>
      <c r="AQ44" s="4"/>
      <c r="AR44" s="10">
        <f t="shared" si="33"/>
        <v>0</v>
      </c>
      <c r="AS44" s="4"/>
      <c r="AT44" s="166">
        <f t="shared" si="34"/>
        <v>0</v>
      </c>
      <c r="AU44" s="87"/>
      <c r="AV44" s="10">
        <f t="shared" si="35"/>
        <v>0</v>
      </c>
      <c r="AW44" s="4"/>
      <c r="AX44" s="10">
        <f t="shared" si="36"/>
        <v>0</v>
      </c>
      <c r="AY44" s="4"/>
      <c r="AZ44" s="10">
        <f t="shared" si="37"/>
        <v>0</v>
      </c>
      <c r="BA44" s="4"/>
      <c r="BB44" s="10">
        <f t="shared" si="38"/>
        <v>0</v>
      </c>
      <c r="BC44" s="4"/>
      <c r="BD44" s="10">
        <f t="shared" si="48"/>
        <v>0</v>
      </c>
      <c r="BE44" s="4"/>
      <c r="BF44" s="10">
        <f t="shared" si="49"/>
        <v>0</v>
      </c>
      <c r="BG44" s="4"/>
      <c r="BH44" s="10">
        <f t="shared" si="50"/>
        <v>0</v>
      </c>
      <c r="BI44" s="4"/>
      <c r="BJ44" s="10">
        <f t="shared" si="51"/>
        <v>0</v>
      </c>
      <c r="BK44" s="4"/>
      <c r="BL44" s="166">
        <f t="shared" si="52"/>
        <v>0</v>
      </c>
      <c r="BM44" s="87"/>
      <c r="BN44" s="10">
        <f t="shared" si="53"/>
        <v>0</v>
      </c>
      <c r="BO44" s="4"/>
      <c r="BP44" s="10">
        <f t="shared" si="54"/>
        <v>0</v>
      </c>
      <c r="BQ44" s="4"/>
      <c r="BR44" s="10">
        <f t="shared" si="55"/>
        <v>0</v>
      </c>
      <c r="BS44" s="4"/>
      <c r="BT44" s="10">
        <f t="shared" si="56"/>
        <v>0</v>
      </c>
      <c r="BU44" s="4"/>
      <c r="BV44" s="11">
        <f t="shared" si="57"/>
        <v>0</v>
      </c>
      <c r="BW44" s="4"/>
      <c r="BX44" s="10">
        <f t="shared" si="58"/>
        <v>0</v>
      </c>
      <c r="BY44" s="4"/>
      <c r="BZ44" s="10">
        <f t="shared" si="59"/>
        <v>0</v>
      </c>
      <c r="CA44" s="4"/>
      <c r="CB44" s="10">
        <f t="shared" si="60"/>
        <v>0</v>
      </c>
      <c r="CC44" s="4"/>
      <c r="CD44" s="166">
        <f t="shared" si="61"/>
        <v>0</v>
      </c>
      <c r="CE44" s="185">
        <f t="shared" si="39"/>
        <v>4</v>
      </c>
      <c r="CF44" s="166">
        <f t="shared" si="40"/>
        <v>2376</v>
      </c>
    </row>
    <row r="45" spans="1:84" ht="12.75">
      <c r="A45" s="68">
        <v>37</v>
      </c>
      <c r="B45" s="178" t="s">
        <v>28</v>
      </c>
      <c r="C45" s="127" t="s">
        <v>27</v>
      </c>
      <c r="D45" s="163">
        <v>638</v>
      </c>
      <c r="E45" s="154"/>
      <c r="F45" s="10">
        <f t="shared" si="21"/>
        <v>0</v>
      </c>
      <c r="G45" s="10"/>
      <c r="H45" s="10">
        <f t="shared" si="22"/>
        <v>0</v>
      </c>
      <c r="I45" s="10"/>
      <c r="J45" s="10">
        <f t="shared" si="23"/>
        <v>0</v>
      </c>
      <c r="K45" s="10"/>
      <c r="L45" s="10">
        <f t="shared" si="24"/>
        <v>0</v>
      </c>
      <c r="M45" s="10"/>
      <c r="N45" s="10">
        <f t="shared" si="25"/>
        <v>0</v>
      </c>
      <c r="O45" s="10"/>
      <c r="P45" s="10">
        <f t="shared" si="26"/>
        <v>0</v>
      </c>
      <c r="Q45" s="10"/>
      <c r="R45" s="10">
        <f t="shared" si="27"/>
        <v>0</v>
      </c>
      <c r="S45" s="10"/>
      <c r="T45" s="10">
        <f t="shared" si="28"/>
        <v>0</v>
      </c>
      <c r="U45" s="4"/>
      <c r="V45" s="166">
        <f t="shared" si="29"/>
        <v>0</v>
      </c>
      <c r="W45" s="66"/>
      <c r="X45" s="10">
        <f t="shared" si="41"/>
        <v>0</v>
      </c>
      <c r="Y45" s="4"/>
      <c r="Z45" s="10">
        <f t="shared" si="42"/>
        <v>0</v>
      </c>
      <c r="AA45" s="4"/>
      <c r="AB45" s="10">
        <f t="shared" si="43"/>
        <v>0</v>
      </c>
      <c r="AC45" s="4"/>
      <c r="AD45" s="10">
        <f t="shared" si="44"/>
        <v>0</v>
      </c>
      <c r="AE45" s="4"/>
      <c r="AF45" s="10">
        <f t="shared" si="45"/>
        <v>0</v>
      </c>
      <c r="AG45" s="4"/>
      <c r="AH45" s="10">
        <f t="shared" si="46"/>
        <v>0</v>
      </c>
      <c r="AI45" s="10"/>
      <c r="AJ45" s="10">
        <f t="shared" si="30"/>
        <v>0</v>
      </c>
      <c r="AK45" s="4"/>
      <c r="AL45" s="10">
        <f t="shared" si="47"/>
        <v>0</v>
      </c>
      <c r="AM45" s="4"/>
      <c r="AN45" s="10">
        <f t="shared" si="31"/>
        <v>0</v>
      </c>
      <c r="AO45" s="4"/>
      <c r="AP45" s="10">
        <f t="shared" si="32"/>
        <v>0</v>
      </c>
      <c r="AQ45" s="4"/>
      <c r="AR45" s="10">
        <f t="shared" si="33"/>
        <v>0</v>
      </c>
      <c r="AS45" s="4"/>
      <c r="AT45" s="166">
        <f t="shared" si="34"/>
        <v>0</v>
      </c>
      <c r="AU45" s="87"/>
      <c r="AV45" s="10">
        <f t="shared" si="35"/>
        <v>0</v>
      </c>
      <c r="AW45" s="4"/>
      <c r="AX45" s="10">
        <f t="shared" si="36"/>
        <v>0</v>
      </c>
      <c r="AY45" s="4"/>
      <c r="AZ45" s="10">
        <f t="shared" si="37"/>
        <v>0</v>
      </c>
      <c r="BA45" s="4"/>
      <c r="BB45" s="10">
        <f t="shared" si="38"/>
        <v>0</v>
      </c>
      <c r="BC45" s="4"/>
      <c r="BD45" s="10">
        <f t="shared" si="48"/>
        <v>0</v>
      </c>
      <c r="BE45" s="4"/>
      <c r="BF45" s="10">
        <f t="shared" si="49"/>
        <v>0</v>
      </c>
      <c r="BG45" s="4"/>
      <c r="BH45" s="10">
        <f t="shared" si="50"/>
        <v>0</v>
      </c>
      <c r="BI45" s="4"/>
      <c r="BJ45" s="10">
        <f t="shared" si="51"/>
        <v>0</v>
      </c>
      <c r="BK45" s="4"/>
      <c r="BL45" s="166">
        <f t="shared" si="52"/>
        <v>0</v>
      </c>
      <c r="BM45" s="87"/>
      <c r="BN45" s="10">
        <f t="shared" si="53"/>
        <v>0</v>
      </c>
      <c r="BO45" s="4"/>
      <c r="BP45" s="10">
        <f t="shared" si="54"/>
        <v>0</v>
      </c>
      <c r="BQ45" s="4"/>
      <c r="BR45" s="10">
        <f t="shared" si="55"/>
        <v>0</v>
      </c>
      <c r="BS45" s="4"/>
      <c r="BT45" s="10">
        <f t="shared" si="56"/>
        <v>0</v>
      </c>
      <c r="BU45" s="4"/>
      <c r="BV45" s="11">
        <f t="shared" si="57"/>
        <v>0</v>
      </c>
      <c r="BW45" s="4"/>
      <c r="BX45" s="10">
        <f t="shared" si="58"/>
        <v>0</v>
      </c>
      <c r="BY45" s="4"/>
      <c r="BZ45" s="10">
        <f t="shared" si="59"/>
        <v>0</v>
      </c>
      <c r="CA45" s="4"/>
      <c r="CB45" s="10">
        <f t="shared" si="60"/>
        <v>0</v>
      </c>
      <c r="CC45" s="4"/>
      <c r="CD45" s="166">
        <f t="shared" si="61"/>
        <v>0</v>
      </c>
      <c r="CE45" s="185">
        <f t="shared" si="39"/>
        <v>0</v>
      </c>
      <c r="CF45" s="166">
        <f t="shared" si="40"/>
        <v>0</v>
      </c>
    </row>
    <row r="46" spans="1:84" ht="12.75">
      <c r="A46" s="68">
        <v>38</v>
      </c>
      <c r="B46" s="178" t="s">
        <v>14</v>
      </c>
      <c r="C46" s="127" t="s">
        <v>27</v>
      </c>
      <c r="D46" s="163">
        <v>860</v>
      </c>
      <c r="E46" s="154">
        <v>8</v>
      </c>
      <c r="F46" s="10">
        <f t="shared" si="21"/>
        <v>6880</v>
      </c>
      <c r="G46" s="10">
        <v>6</v>
      </c>
      <c r="H46" s="10">
        <f t="shared" si="22"/>
        <v>5160</v>
      </c>
      <c r="I46" s="10"/>
      <c r="J46" s="10">
        <f t="shared" si="23"/>
        <v>0</v>
      </c>
      <c r="K46" s="10">
        <v>5</v>
      </c>
      <c r="L46" s="10">
        <f t="shared" si="24"/>
        <v>4300</v>
      </c>
      <c r="M46" s="10">
        <v>10</v>
      </c>
      <c r="N46" s="10">
        <f t="shared" si="25"/>
        <v>8600</v>
      </c>
      <c r="O46" s="10"/>
      <c r="P46" s="10">
        <f t="shared" si="26"/>
        <v>0</v>
      </c>
      <c r="Q46" s="10">
        <v>6</v>
      </c>
      <c r="R46" s="10">
        <f t="shared" si="27"/>
        <v>5160</v>
      </c>
      <c r="S46" s="10"/>
      <c r="T46" s="10">
        <f t="shared" si="28"/>
        <v>0</v>
      </c>
      <c r="U46" s="4"/>
      <c r="V46" s="166">
        <f t="shared" si="29"/>
        <v>0</v>
      </c>
      <c r="W46" s="66"/>
      <c r="X46" s="10">
        <f t="shared" si="41"/>
        <v>0</v>
      </c>
      <c r="Y46" s="4"/>
      <c r="Z46" s="10">
        <f t="shared" si="42"/>
        <v>0</v>
      </c>
      <c r="AA46" s="4"/>
      <c r="AB46" s="10">
        <f t="shared" si="43"/>
        <v>0</v>
      </c>
      <c r="AC46" s="4"/>
      <c r="AD46" s="10">
        <f t="shared" si="44"/>
        <v>0</v>
      </c>
      <c r="AE46" s="4"/>
      <c r="AF46" s="10">
        <f t="shared" si="45"/>
        <v>0</v>
      </c>
      <c r="AG46" s="4"/>
      <c r="AH46" s="10">
        <f t="shared" si="46"/>
        <v>0</v>
      </c>
      <c r="AI46" s="10"/>
      <c r="AJ46" s="10">
        <f t="shared" si="30"/>
        <v>0</v>
      </c>
      <c r="AK46" s="4"/>
      <c r="AL46" s="10">
        <f t="shared" si="47"/>
        <v>0</v>
      </c>
      <c r="AM46" s="4"/>
      <c r="AN46" s="10">
        <f t="shared" si="31"/>
        <v>0</v>
      </c>
      <c r="AO46" s="4"/>
      <c r="AP46" s="10">
        <f t="shared" si="32"/>
        <v>0</v>
      </c>
      <c r="AQ46" s="4"/>
      <c r="AR46" s="10">
        <f t="shared" si="33"/>
        <v>0</v>
      </c>
      <c r="AS46" s="4"/>
      <c r="AT46" s="166">
        <f t="shared" si="34"/>
        <v>0</v>
      </c>
      <c r="AU46" s="87"/>
      <c r="AV46" s="10">
        <f t="shared" si="35"/>
        <v>0</v>
      </c>
      <c r="AW46" s="4"/>
      <c r="AX46" s="10">
        <f t="shared" si="36"/>
        <v>0</v>
      </c>
      <c r="AY46" s="4"/>
      <c r="AZ46" s="10">
        <f t="shared" si="37"/>
        <v>0</v>
      </c>
      <c r="BA46" s="4"/>
      <c r="BB46" s="10">
        <f t="shared" si="38"/>
        <v>0</v>
      </c>
      <c r="BC46" s="4"/>
      <c r="BD46" s="10">
        <f t="shared" si="48"/>
        <v>0</v>
      </c>
      <c r="BE46" s="4"/>
      <c r="BF46" s="10">
        <f t="shared" si="49"/>
        <v>0</v>
      </c>
      <c r="BG46" s="4"/>
      <c r="BH46" s="10">
        <f t="shared" si="50"/>
        <v>0</v>
      </c>
      <c r="BI46" s="4"/>
      <c r="BJ46" s="10">
        <f t="shared" si="51"/>
        <v>0</v>
      </c>
      <c r="BK46" s="4"/>
      <c r="BL46" s="166">
        <f t="shared" si="52"/>
        <v>0</v>
      </c>
      <c r="BM46" s="87"/>
      <c r="BN46" s="10">
        <f t="shared" si="53"/>
        <v>0</v>
      </c>
      <c r="BO46" s="4"/>
      <c r="BP46" s="10">
        <f t="shared" si="54"/>
        <v>0</v>
      </c>
      <c r="BQ46" s="4"/>
      <c r="BR46" s="10">
        <f t="shared" si="55"/>
        <v>0</v>
      </c>
      <c r="BS46" s="4"/>
      <c r="BT46" s="10">
        <f t="shared" si="56"/>
        <v>0</v>
      </c>
      <c r="BU46" s="4"/>
      <c r="BV46" s="11">
        <f t="shared" si="57"/>
        <v>0</v>
      </c>
      <c r="BW46" s="4"/>
      <c r="BX46" s="10">
        <f t="shared" si="58"/>
        <v>0</v>
      </c>
      <c r="BY46" s="4"/>
      <c r="BZ46" s="10">
        <f t="shared" si="59"/>
        <v>0</v>
      </c>
      <c r="CA46" s="4"/>
      <c r="CB46" s="10">
        <f t="shared" si="60"/>
        <v>0</v>
      </c>
      <c r="CC46" s="4"/>
      <c r="CD46" s="166">
        <f t="shared" si="61"/>
        <v>0</v>
      </c>
      <c r="CE46" s="185">
        <f t="shared" si="39"/>
        <v>35</v>
      </c>
      <c r="CF46" s="166">
        <f t="shared" si="40"/>
        <v>30100</v>
      </c>
    </row>
    <row r="47" spans="1:84" ht="12.75">
      <c r="A47" s="68">
        <v>39</v>
      </c>
      <c r="B47" s="178" t="s">
        <v>15</v>
      </c>
      <c r="C47" s="127" t="s">
        <v>27</v>
      </c>
      <c r="D47" s="163">
        <v>1122</v>
      </c>
      <c r="E47" s="154">
        <v>6</v>
      </c>
      <c r="F47" s="10">
        <f t="shared" si="21"/>
        <v>6732</v>
      </c>
      <c r="G47" s="10">
        <v>3</v>
      </c>
      <c r="H47" s="10">
        <f t="shared" si="22"/>
        <v>3366</v>
      </c>
      <c r="I47" s="10"/>
      <c r="J47" s="10">
        <f t="shared" si="23"/>
        <v>0</v>
      </c>
      <c r="K47" s="10"/>
      <c r="L47" s="10">
        <f t="shared" si="24"/>
        <v>0</v>
      </c>
      <c r="M47" s="10">
        <v>10</v>
      </c>
      <c r="N47" s="10">
        <f t="shared" si="25"/>
        <v>11220</v>
      </c>
      <c r="O47" s="10"/>
      <c r="P47" s="10">
        <f t="shared" si="26"/>
        <v>0</v>
      </c>
      <c r="Q47" s="10">
        <v>6</v>
      </c>
      <c r="R47" s="10">
        <f t="shared" si="27"/>
        <v>6732</v>
      </c>
      <c r="S47" s="10"/>
      <c r="T47" s="10">
        <f t="shared" si="28"/>
        <v>0</v>
      </c>
      <c r="U47" s="4"/>
      <c r="V47" s="166">
        <f t="shared" si="29"/>
        <v>0</v>
      </c>
      <c r="W47" s="66"/>
      <c r="X47" s="10">
        <f t="shared" si="41"/>
        <v>0</v>
      </c>
      <c r="Y47" s="4"/>
      <c r="Z47" s="10">
        <f t="shared" si="42"/>
        <v>0</v>
      </c>
      <c r="AA47" s="4"/>
      <c r="AB47" s="10">
        <f t="shared" si="43"/>
        <v>0</v>
      </c>
      <c r="AC47" s="4"/>
      <c r="AD47" s="10">
        <f t="shared" si="44"/>
        <v>0</v>
      </c>
      <c r="AE47" s="4"/>
      <c r="AF47" s="10">
        <f t="shared" si="45"/>
        <v>0</v>
      </c>
      <c r="AG47" s="4"/>
      <c r="AH47" s="10">
        <f t="shared" si="46"/>
        <v>0</v>
      </c>
      <c r="AI47" s="10"/>
      <c r="AJ47" s="10">
        <f t="shared" si="30"/>
        <v>0</v>
      </c>
      <c r="AK47" s="4"/>
      <c r="AL47" s="10">
        <f t="shared" si="47"/>
        <v>0</v>
      </c>
      <c r="AM47" s="4"/>
      <c r="AN47" s="10">
        <f t="shared" si="31"/>
        <v>0</v>
      </c>
      <c r="AO47" s="4"/>
      <c r="AP47" s="10">
        <f t="shared" si="32"/>
        <v>0</v>
      </c>
      <c r="AQ47" s="4"/>
      <c r="AR47" s="10">
        <f t="shared" si="33"/>
        <v>0</v>
      </c>
      <c r="AS47" s="4"/>
      <c r="AT47" s="166">
        <f t="shared" si="34"/>
        <v>0</v>
      </c>
      <c r="AU47" s="87"/>
      <c r="AV47" s="10">
        <f t="shared" si="35"/>
        <v>0</v>
      </c>
      <c r="AW47" s="4"/>
      <c r="AX47" s="10">
        <f t="shared" si="36"/>
        <v>0</v>
      </c>
      <c r="AY47" s="4"/>
      <c r="AZ47" s="10">
        <f t="shared" si="37"/>
        <v>0</v>
      </c>
      <c r="BA47" s="4"/>
      <c r="BB47" s="10">
        <f t="shared" si="38"/>
        <v>0</v>
      </c>
      <c r="BC47" s="4"/>
      <c r="BD47" s="10">
        <f t="shared" si="48"/>
        <v>0</v>
      </c>
      <c r="BE47" s="4"/>
      <c r="BF47" s="10">
        <f t="shared" si="49"/>
        <v>0</v>
      </c>
      <c r="BG47" s="4"/>
      <c r="BH47" s="10">
        <f t="shared" si="50"/>
        <v>0</v>
      </c>
      <c r="BI47" s="4"/>
      <c r="BJ47" s="10">
        <f t="shared" si="51"/>
        <v>0</v>
      </c>
      <c r="BK47" s="4"/>
      <c r="BL47" s="166">
        <f t="shared" si="52"/>
        <v>0</v>
      </c>
      <c r="BM47" s="87"/>
      <c r="BN47" s="10">
        <f t="shared" si="53"/>
        <v>0</v>
      </c>
      <c r="BO47" s="4"/>
      <c r="BP47" s="10">
        <f t="shared" si="54"/>
        <v>0</v>
      </c>
      <c r="BQ47" s="4"/>
      <c r="BR47" s="10">
        <f t="shared" si="55"/>
        <v>0</v>
      </c>
      <c r="BS47" s="4"/>
      <c r="BT47" s="10">
        <f t="shared" si="56"/>
        <v>0</v>
      </c>
      <c r="BU47" s="4"/>
      <c r="BV47" s="11">
        <f t="shared" si="57"/>
        <v>0</v>
      </c>
      <c r="BW47" s="4"/>
      <c r="BX47" s="10">
        <f t="shared" si="58"/>
        <v>0</v>
      </c>
      <c r="BY47" s="4"/>
      <c r="BZ47" s="10">
        <f t="shared" si="59"/>
        <v>0</v>
      </c>
      <c r="CA47" s="4"/>
      <c r="CB47" s="10">
        <f t="shared" si="60"/>
        <v>0</v>
      </c>
      <c r="CC47" s="4"/>
      <c r="CD47" s="166">
        <f t="shared" si="61"/>
        <v>0</v>
      </c>
      <c r="CE47" s="185">
        <f t="shared" si="39"/>
        <v>25</v>
      </c>
      <c r="CF47" s="166">
        <f t="shared" si="40"/>
        <v>28050</v>
      </c>
    </row>
    <row r="48" spans="1:84" ht="12.75">
      <c r="A48" s="68">
        <v>40</v>
      </c>
      <c r="B48" s="178" t="s">
        <v>25</v>
      </c>
      <c r="C48" s="127"/>
      <c r="D48" s="163"/>
      <c r="E48" s="154"/>
      <c r="F48" s="10">
        <f t="shared" si="21"/>
        <v>0</v>
      </c>
      <c r="G48" s="10"/>
      <c r="H48" s="10">
        <f t="shared" si="22"/>
        <v>0</v>
      </c>
      <c r="I48" s="10"/>
      <c r="J48" s="10">
        <f t="shared" si="23"/>
        <v>0</v>
      </c>
      <c r="K48" s="10"/>
      <c r="L48" s="10">
        <f t="shared" si="24"/>
        <v>0</v>
      </c>
      <c r="M48" s="10"/>
      <c r="N48" s="10">
        <f t="shared" si="25"/>
        <v>0</v>
      </c>
      <c r="O48" s="10"/>
      <c r="P48" s="10">
        <f t="shared" si="26"/>
        <v>0</v>
      </c>
      <c r="Q48" s="10"/>
      <c r="R48" s="10">
        <f t="shared" si="27"/>
        <v>0</v>
      </c>
      <c r="S48" s="10"/>
      <c r="T48" s="10">
        <f t="shared" si="28"/>
        <v>0</v>
      </c>
      <c r="U48" s="4"/>
      <c r="V48" s="166">
        <f t="shared" si="29"/>
        <v>0</v>
      </c>
      <c r="W48" s="66"/>
      <c r="X48" s="10">
        <f t="shared" si="41"/>
        <v>0</v>
      </c>
      <c r="Y48" s="4"/>
      <c r="Z48" s="10">
        <f t="shared" si="42"/>
        <v>0</v>
      </c>
      <c r="AA48" s="4"/>
      <c r="AB48" s="10">
        <f t="shared" si="43"/>
        <v>0</v>
      </c>
      <c r="AC48" s="4"/>
      <c r="AD48" s="10">
        <f t="shared" si="44"/>
        <v>0</v>
      </c>
      <c r="AE48" s="4"/>
      <c r="AF48" s="10">
        <f t="shared" si="45"/>
        <v>0</v>
      </c>
      <c r="AG48" s="4"/>
      <c r="AH48" s="10">
        <f t="shared" si="46"/>
        <v>0</v>
      </c>
      <c r="AI48" s="10"/>
      <c r="AJ48" s="10">
        <f t="shared" si="30"/>
        <v>0</v>
      </c>
      <c r="AK48" s="4"/>
      <c r="AL48" s="10">
        <f t="shared" si="47"/>
        <v>0</v>
      </c>
      <c r="AM48" s="4"/>
      <c r="AN48" s="10">
        <f t="shared" si="31"/>
        <v>0</v>
      </c>
      <c r="AO48" s="4"/>
      <c r="AP48" s="10">
        <f t="shared" si="32"/>
        <v>0</v>
      </c>
      <c r="AQ48" s="4"/>
      <c r="AR48" s="10">
        <f t="shared" si="33"/>
        <v>0</v>
      </c>
      <c r="AS48" s="4"/>
      <c r="AT48" s="166">
        <f t="shared" si="34"/>
        <v>0</v>
      </c>
      <c r="AU48" s="87"/>
      <c r="AV48" s="10">
        <f t="shared" si="35"/>
        <v>0</v>
      </c>
      <c r="AW48" s="4"/>
      <c r="AX48" s="10">
        <f t="shared" si="36"/>
        <v>0</v>
      </c>
      <c r="AY48" s="4"/>
      <c r="AZ48" s="10">
        <f t="shared" si="37"/>
        <v>0</v>
      </c>
      <c r="BA48" s="4"/>
      <c r="BB48" s="10">
        <f t="shared" si="38"/>
        <v>0</v>
      </c>
      <c r="BC48" s="4"/>
      <c r="BD48" s="10">
        <f t="shared" si="48"/>
        <v>0</v>
      </c>
      <c r="BE48" s="4"/>
      <c r="BF48" s="10">
        <f t="shared" si="49"/>
        <v>0</v>
      </c>
      <c r="BG48" s="4"/>
      <c r="BH48" s="10">
        <f t="shared" si="50"/>
        <v>0</v>
      </c>
      <c r="BI48" s="4"/>
      <c r="BJ48" s="10">
        <f t="shared" si="51"/>
        <v>0</v>
      </c>
      <c r="BK48" s="4"/>
      <c r="BL48" s="166">
        <f t="shared" si="52"/>
        <v>0</v>
      </c>
      <c r="BM48" s="87"/>
      <c r="BN48" s="10">
        <f t="shared" si="53"/>
        <v>0</v>
      </c>
      <c r="BO48" s="4"/>
      <c r="BP48" s="10">
        <f t="shared" si="54"/>
        <v>0</v>
      </c>
      <c r="BQ48" s="4"/>
      <c r="BR48" s="10">
        <f t="shared" si="55"/>
        <v>0</v>
      </c>
      <c r="BS48" s="4"/>
      <c r="BT48" s="10">
        <f t="shared" si="56"/>
        <v>0</v>
      </c>
      <c r="BU48" s="4"/>
      <c r="BV48" s="11">
        <f t="shared" si="57"/>
        <v>0</v>
      </c>
      <c r="BW48" s="4"/>
      <c r="BX48" s="10">
        <f t="shared" si="58"/>
        <v>0</v>
      </c>
      <c r="BY48" s="4"/>
      <c r="BZ48" s="10">
        <f t="shared" si="59"/>
        <v>0</v>
      </c>
      <c r="CA48" s="4"/>
      <c r="CB48" s="10">
        <f t="shared" si="60"/>
        <v>0</v>
      </c>
      <c r="CC48" s="4"/>
      <c r="CD48" s="166">
        <f t="shared" si="61"/>
        <v>0</v>
      </c>
      <c r="CE48" s="185">
        <f t="shared" si="39"/>
        <v>0</v>
      </c>
      <c r="CF48" s="166">
        <f t="shared" si="40"/>
        <v>0</v>
      </c>
    </row>
    <row r="49" spans="1:84" ht="12.75">
      <c r="A49" s="68">
        <v>41</v>
      </c>
      <c r="B49" s="178" t="s">
        <v>8</v>
      </c>
      <c r="C49" s="127" t="s">
        <v>26</v>
      </c>
      <c r="D49" s="163">
        <v>286</v>
      </c>
      <c r="E49" s="154"/>
      <c r="F49" s="10">
        <f t="shared" si="21"/>
        <v>0</v>
      </c>
      <c r="G49" s="10"/>
      <c r="H49" s="10">
        <f t="shared" si="22"/>
        <v>0</v>
      </c>
      <c r="I49" s="10"/>
      <c r="J49" s="10">
        <f t="shared" si="23"/>
        <v>0</v>
      </c>
      <c r="K49" s="10"/>
      <c r="L49" s="10">
        <f t="shared" si="24"/>
        <v>0</v>
      </c>
      <c r="M49" s="10"/>
      <c r="N49" s="10">
        <f t="shared" si="25"/>
        <v>0</v>
      </c>
      <c r="O49" s="10"/>
      <c r="P49" s="10">
        <f t="shared" si="26"/>
        <v>0</v>
      </c>
      <c r="Q49" s="10"/>
      <c r="R49" s="10">
        <f t="shared" si="27"/>
        <v>0</v>
      </c>
      <c r="S49" s="10"/>
      <c r="T49" s="10">
        <f t="shared" si="28"/>
        <v>0</v>
      </c>
      <c r="U49" s="4"/>
      <c r="V49" s="166">
        <f t="shared" si="29"/>
        <v>0</v>
      </c>
      <c r="W49" s="66"/>
      <c r="X49" s="10">
        <f t="shared" si="41"/>
        <v>0</v>
      </c>
      <c r="Y49" s="4"/>
      <c r="Z49" s="10">
        <f t="shared" si="42"/>
        <v>0</v>
      </c>
      <c r="AA49" s="4"/>
      <c r="AB49" s="10">
        <f t="shared" si="43"/>
        <v>0</v>
      </c>
      <c r="AC49" s="4"/>
      <c r="AD49" s="10">
        <f t="shared" si="44"/>
        <v>0</v>
      </c>
      <c r="AE49" s="4"/>
      <c r="AF49" s="10">
        <f t="shared" si="45"/>
        <v>0</v>
      </c>
      <c r="AG49" s="4"/>
      <c r="AH49" s="10">
        <f t="shared" si="46"/>
        <v>0</v>
      </c>
      <c r="AI49" s="10"/>
      <c r="AJ49" s="10">
        <f t="shared" si="30"/>
        <v>0</v>
      </c>
      <c r="AK49" s="4"/>
      <c r="AL49" s="10">
        <f t="shared" si="47"/>
        <v>0</v>
      </c>
      <c r="AM49" s="4"/>
      <c r="AN49" s="10">
        <f t="shared" si="31"/>
        <v>0</v>
      </c>
      <c r="AO49" s="4"/>
      <c r="AP49" s="10">
        <f t="shared" si="32"/>
        <v>0</v>
      </c>
      <c r="AQ49" s="4"/>
      <c r="AR49" s="10">
        <f t="shared" si="33"/>
        <v>0</v>
      </c>
      <c r="AS49" s="4"/>
      <c r="AT49" s="166">
        <f t="shared" si="34"/>
        <v>0</v>
      </c>
      <c r="AU49" s="87"/>
      <c r="AV49" s="10">
        <f t="shared" si="35"/>
        <v>0</v>
      </c>
      <c r="AW49" s="4"/>
      <c r="AX49" s="10">
        <f t="shared" si="36"/>
        <v>0</v>
      </c>
      <c r="AY49" s="4"/>
      <c r="AZ49" s="10">
        <f t="shared" si="37"/>
        <v>0</v>
      </c>
      <c r="BA49" s="4"/>
      <c r="BB49" s="10">
        <f t="shared" si="38"/>
        <v>0</v>
      </c>
      <c r="BC49" s="4"/>
      <c r="BD49" s="10">
        <f t="shared" si="48"/>
        <v>0</v>
      </c>
      <c r="BE49" s="4"/>
      <c r="BF49" s="10">
        <f t="shared" si="49"/>
        <v>0</v>
      </c>
      <c r="BG49" s="4"/>
      <c r="BH49" s="10">
        <f t="shared" si="50"/>
        <v>0</v>
      </c>
      <c r="BI49" s="4"/>
      <c r="BJ49" s="10">
        <f t="shared" si="51"/>
        <v>0</v>
      </c>
      <c r="BK49" s="4"/>
      <c r="BL49" s="166">
        <f t="shared" si="52"/>
        <v>0</v>
      </c>
      <c r="BM49" s="87"/>
      <c r="BN49" s="10">
        <f t="shared" si="53"/>
        <v>0</v>
      </c>
      <c r="BO49" s="4"/>
      <c r="BP49" s="10">
        <f t="shared" si="54"/>
        <v>0</v>
      </c>
      <c r="BQ49" s="4"/>
      <c r="BR49" s="10">
        <f t="shared" si="55"/>
        <v>0</v>
      </c>
      <c r="BS49" s="4"/>
      <c r="BT49" s="10">
        <f t="shared" si="56"/>
        <v>0</v>
      </c>
      <c r="BU49" s="4"/>
      <c r="BV49" s="11">
        <f t="shared" si="57"/>
        <v>0</v>
      </c>
      <c r="BW49" s="4"/>
      <c r="BX49" s="10">
        <f t="shared" si="58"/>
        <v>0</v>
      </c>
      <c r="BY49" s="4"/>
      <c r="BZ49" s="10">
        <f t="shared" si="59"/>
        <v>0</v>
      </c>
      <c r="CA49" s="4"/>
      <c r="CB49" s="10">
        <f t="shared" si="60"/>
        <v>0</v>
      </c>
      <c r="CC49" s="4"/>
      <c r="CD49" s="166">
        <f t="shared" si="61"/>
        <v>0</v>
      </c>
      <c r="CE49" s="185">
        <f t="shared" si="39"/>
        <v>0</v>
      </c>
      <c r="CF49" s="166">
        <f t="shared" si="40"/>
        <v>0</v>
      </c>
    </row>
    <row r="50" spans="1:84" ht="12.75">
      <c r="A50" s="68">
        <v>42</v>
      </c>
      <c r="B50" s="178" t="s">
        <v>10</v>
      </c>
      <c r="C50" s="127" t="s">
        <v>26</v>
      </c>
      <c r="D50" s="163">
        <v>302</v>
      </c>
      <c r="E50" s="154">
        <v>3</v>
      </c>
      <c r="F50" s="10">
        <f t="shared" si="21"/>
        <v>906</v>
      </c>
      <c r="G50" s="10">
        <v>2</v>
      </c>
      <c r="H50" s="10">
        <f t="shared" si="22"/>
        <v>604</v>
      </c>
      <c r="I50" s="10">
        <v>3</v>
      </c>
      <c r="J50" s="10">
        <f t="shared" si="23"/>
        <v>906</v>
      </c>
      <c r="K50" s="10">
        <v>2</v>
      </c>
      <c r="L50" s="10">
        <f t="shared" si="24"/>
        <v>604</v>
      </c>
      <c r="M50" s="10"/>
      <c r="N50" s="10">
        <f t="shared" si="25"/>
        <v>0</v>
      </c>
      <c r="O50" s="10">
        <v>3</v>
      </c>
      <c r="P50" s="10">
        <f t="shared" si="26"/>
        <v>906</v>
      </c>
      <c r="Q50" s="10"/>
      <c r="R50" s="10">
        <f t="shared" si="27"/>
        <v>0</v>
      </c>
      <c r="S50" s="10">
        <v>3</v>
      </c>
      <c r="T50" s="10">
        <f t="shared" si="28"/>
        <v>906</v>
      </c>
      <c r="U50" s="4"/>
      <c r="V50" s="166">
        <f t="shared" si="29"/>
        <v>0</v>
      </c>
      <c r="W50" s="66"/>
      <c r="X50" s="10">
        <f t="shared" si="41"/>
        <v>0</v>
      </c>
      <c r="Y50" s="4">
        <v>2</v>
      </c>
      <c r="Z50" s="10">
        <f t="shared" si="42"/>
        <v>604</v>
      </c>
      <c r="AA50" s="4"/>
      <c r="AB50" s="10">
        <f t="shared" si="43"/>
        <v>0</v>
      </c>
      <c r="AC50" s="4"/>
      <c r="AD50" s="10">
        <f t="shared" si="44"/>
        <v>0</v>
      </c>
      <c r="AE50" s="4">
        <v>2</v>
      </c>
      <c r="AF50" s="10">
        <f t="shared" si="45"/>
        <v>604</v>
      </c>
      <c r="AG50" s="4">
        <v>3</v>
      </c>
      <c r="AH50" s="10">
        <f t="shared" si="46"/>
        <v>906</v>
      </c>
      <c r="AI50" s="10"/>
      <c r="AJ50" s="10">
        <f t="shared" si="30"/>
        <v>0</v>
      </c>
      <c r="AK50" s="4"/>
      <c r="AL50" s="10">
        <f t="shared" si="47"/>
        <v>0</v>
      </c>
      <c r="AM50" s="4"/>
      <c r="AN50" s="10">
        <f t="shared" si="31"/>
        <v>0</v>
      </c>
      <c r="AO50" s="4"/>
      <c r="AP50" s="10">
        <f t="shared" si="32"/>
        <v>0</v>
      </c>
      <c r="AQ50" s="4"/>
      <c r="AR50" s="10">
        <f t="shared" si="33"/>
        <v>0</v>
      </c>
      <c r="AS50" s="4"/>
      <c r="AT50" s="166">
        <f t="shared" si="34"/>
        <v>0</v>
      </c>
      <c r="AU50" s="87"/>
      <c r="AV50" s="10">
        <f t="shared" si="35"/>
        <v>0</v>
      </c>
      <c r="AW50" s="4"/>
      <c r="AX50" s="10">
        <f t="shared" si="36"/>
        <v>0</v>
      </c>
      <c r="AY50" s="4"/>
      <c r="AZ50" s="10">
        <f t="shared" si="37"/>
        <v>0</v>
      </c>
      <c r="BA50" s="4"/>
      <c r="BB50" s="10">
        <f t="shared" si="38"/>
        <v>0</v>
      </c>
      <c r="BC50" s="4"/>
      <c r="BD50" s="10">
        <f t="shared" si="48"/>
        <v>0</v>
      </c>
      <c r="BE50" s="4"/>
      <c r="BF50" s="10">
        <f t="shared" si="49"/>
        <v>0</v>
      </c>
      <c r="BG50" s="4"/>
      <c r="BH50" s="10">
        <f t="shared" si="50"/>
        <v>0</v>
      </c>
      <c r="BI50" s="4"/>
      <c r="BJ50" s="10">
        <f t="shared" si="51"/>
        <v>0</v>
      </c>
      <c r="BK50" s="4"/>
      <c r="BL50" s="166">
        <f t="shared" si="52"/>
        <v>0</v>
      </c>
      <c r="BM50" s="87"/>
      <c r="BN50" s="10">
        <f t="shared" si="53"/>
        <v>0</v>
      </c>
      <c r="BO50" s="4"/>
      <c r="BP50" s="10">
        <f t="shared" si="54"/>
        <v>0</v>
      </c>
      <c r="BQ50" s="4"/>
      <c r="BR50" s="10">
        <f t="shared" si="55"/>
        <v>0</v>
      </c>
      <c r="BS50" s="4"/>
      <c r="BT50" s="10">
        <f t="shared" si="56"/>
        <v>0</v>
      </c>
      <c r="BU50" s="4"/>
      <c r="BV50" s="11">
        <f t="shared" si="57"/>
        <v>0</v>
      </c>
      <c r="BW50" s="4"/>
      <c r="BX50" s="10">
        <f t="shared" si="58"/>
        <v>0</v>
      </c>
      <c r="BY50" s="4"/>
      <c r="BZ50" s="10">
        <f t="shared" si="59"/>
        <v>0</v>
      </c>
      <c r="CA50" s="4"/>
      <c r="CB50" s="10">
        <f t="shared" si="60"/>
        <v>0</v>
      </c>
      <c r="CC50" s="4"/>
      <c r="CD50" s="166">
        <f t="shared" si="61"/>
        <v>0</v>
      </c>
      <c r="CE50" s="185">
        <f t="shared" si="39"/>
        <v>23</v>
      </c>
      <c r="CF50" s="166">
        <f t="shared" si="40"/>
        <v>6946</v>
      </c>
    </row>
    <row r="51" spans="1:84" ht="12.75">
      <c r="A51" s="68">
        <v>43</v>
      </c>
      <c r="B51" s="178" t="s">
        <v>19</v>
      </c>
      <c r="C51" s="127"/>
      <c r="D51" s="163"/>
      <c r="E51" s="154"/>
      <c r="F51" s="10">
        <f t="shared" si="21"/>
        <v>0</v>
      </c>
      <c r="G51" s="10"/>
      <c r="H51" s="10">
        <f t="shared" si="22"/>
        <v>0</v>
      </c>
      <c r="I51" s="10"/>
      <c r="J51" s="10">
        <f t="shared" si="23"/>
        <v>0</v>
      </c>
      <c r="K51" s="10"/>
      <c r="L51" s="10">
        <f t="shared" si="24"/>
        <v>0</v>
      </c>
      <c r="M51" s="10"/>
      <c r="N51" s="10">
        <f t="shared" si="25"/>
        <v>0</v>
      </c>
      <c r="O51" s="10"/>
      <c r="P51" s="10">
        <f t="shared" si="26"/>
        <v>0</v>
      </c>
      <c r="Q51" s="10"/>
      <c r="R51" s="10">
        <f t="shared" si="27"/>
        <v>0</v>
      </c>
      <c r="S51" s="10"/>
      <c r="T51" s="10">
        <f t="shared" si="28"/>
        <v>0</v>
      </c>
      <c r="U51" s="4"/>
      <c r="V51" s="166">
        <f t="shared" si="29"/>
        <v>0</v>
      </c>
      <c r="W51" s="66"/>
      <c r="X51" s="10">
        <f t="shared" si="41"/>
        <v>0</v>
      </c>
      <c r="Y51" s="4"/>
      <c r="Z51" s="10">
        <f t="shared" si="42"/>
        <v>0</v>
      </c>
      <c r="AA51" s="4"/>
      <c r="AB51" s="10">
        <f t="shared" si="43"/>
        <v>0</v>
      </c>
      <c r="AC51" s="4"/>
      <c r="AD51" s="10">
        <f t="shared" si="44"/>
        <v>0</v>
      </c>
      <c r="AE51" s="4"/>
      <c r="AF51" s="10">
        <f t="shared" si="45"/>
        <v>0</v>
      </c>
      <c r="AG51" s="4"/>
      <c r="AH51" s="10">
        <f t="shared" si="46"/>
        <v>0</v>
      </c>
      <c r="AI51" s="10"/>
      <c r="AJ51" s="10">
        <f t="shared" si="30"/>
        <v>0</v>
      </c>
      <c r="AK51" s="4"/>
      <c r="AL51" s="10">
        <f t="shared" si="47"/>
        <v>0</v>
      </c>
      <c r="AM51" s="4"/>
      <c r="AN51" s="10">
        <f t="shared" si="31"/>
        <v>0</v>
      </c>
      <c r="AO51" s="4"/>
      <c r="AP51" s="10">
        <f t="shared" si="32"/>
        <v>0</v>
      </c>
      <c r="AQ51" s="4"/>
      <c r="AR51" s="10">
        <f t="shared" si="33"/>
        <v>0</v>
      </c>
      <c r="AS51" s="4"/>
      <c r="AT51" s="166">
        <f t="shared" si="34"/>
        <v>0</v>
      </c>
      <c r="AU51" s="87"/>
      <c r="AV51" s="10">
        <f t="shared" si="35"/>
        <v>0</v>
      </c>
      <c r="AW51" s="4"/>
      <c r="AX51" s="10">
        <f t="shared" si="36"/>
        <v>0</v>
      </c>
      <c r="AY51" s="4"/>
      <c r="AZ51" s="10">
        <f t="shared" si="37"/>
        <v>0</v>
      </c>
      <c r="BA51" s="4"/>
      <c r="BB51" s="10">
        <f t="shared" si="38"/>
        <v>0</v>
      </c>
      <c r="BC51" s="4"/>
      <c r="BD51" s="10">
        <f t="shared" si="48"/>
        <v>0</v>
      </c>
      <c r="BE51" s="4"/>
      <c r="BF51" s="10">
        <f t="shared" si="49"/>
        <v>0</v>
      </c>
      <c r="BG51" s="4"/>
      <c r="BH51" s="10">
        <f t="shared" si="50"/>
        <v>0</v>
      </c>
      <c r="BI51" s="4"/>
      <c r="BJ51" s="10">
        <f t="shared" si="51"/>
        <v>0</v>
      </c>
      <c r="BK51" s="4"/>
      <c r="BL51" s="166">
        <f t="shared" si="52"/>
        <v>0</v>
      </c>
      <c r="BM51" s="87"/>
      <c r="BN51" s="10">
        <f t="shared" si="53"/>
        <v>0</v>
      </c>
      <c r="BO51" s="4"/>
      <c r="BP51" s="10">
        <f t="shared" si="54"/>
        <v>0</v>
      </c>
      <c r="BQ51" s="4"/>
      <c r="BR51" s="10">
        <f t="shared" si="55"/>
        <v>0</v>
      </c>
      <c r="BS51" s="4"/>
      <c r="BT51" s="10">
        <f t="shared" si="56"/>
        <v>0</v>
      </c>
      <c r="BU51" s="4"/>
      <c r="BV51" s="11">
        <f t="shared" si="57"/>
        <v>0</v>
      </c>
      <c r="BW51" s="4"/>
      <c r="BX51" s="10">
        <f t="shared" si="58"/>
        <v>0</v>
      </c>
      <c r="BY51" s="4"/>
      <c r="BZ51" s="10">
        <f t="shared" si="59"/>
        <v>0</v>
      </c>
      <c r="CA51" s="4"/>
      <c r="CB51" s="10">
        <f t="shared" si="60"/>
        <v>0</v>
      </c>
      <c r="CC51" s="4"/>
      <c r="CD51" s="166">
        <f t="shared" si="61"/>
        <v>0</v>
      </c>
      <c r="CE51" s="185">
        <f t="shared" si="39"/>
        <v>0</v>
      </c>
      <c r="CF51" s="166">
        <f t="shared" si="40"/>
        <v>0</v>
      </c>
    </row>
    <row r="52" spans="1:84" ht="12.75">
      <c r="A52" s="68">
        <v>44</v>
      </c>
      <c r="B52" s="178" t="s">
        <v>18</v>
      </c>
      <c r="C52" s="127" t="s">
        <v>26</v>
      </c>
      <c r="D52" s="163">
        <v>3113</v>
      </c>
      <c r="E52" s="154"/>
      <c r="F52" s="10">
        <f t="shared" si="21"/>
        <v>0</v>
      </c>
      <c r="G52" s="10"/>
      <c r="H52" s="10">
        <f t="shared" si="22"/>
        <v>0</v>
      </c>
      <c r="I52" s="10"/>
      <c r="J52" s="10">
        <f t="shared" si="23"/>
        <v>0</v>
      </c>
      <c r="K52" s="10"/>
      <c r="L52" s="10">
        <f t="shared" si="24"/>
        <v>0</v>
      </c>
      <c r="M52" s="10"/>
      <c r="N52" s="10">
        <f t="shared" si="25"/>
        <v>0</v>
      </c>
      <c r="O52" s="10"/>
      <c r="P52" s="10">
        <f t="shared" si="26"/>
        <v>0</v>
      </c>
      <c r="Q52" s="10"/>
      <c r="R52" s="10">
        <f t="shared" si="27"/>
        <v>0</v>
      </c>
      <c r="S52" s="10"/>
      <c r="T52" s="10">
        <f t="shared" si="28"/>
        <v>0</v>
      </c>
      <c r="U52" s="4"/>
      <c r="V52" s="166">
        <f t="shared" si="29"/>
        <v>0</v>
      </c>
      <c r="W52" s="66"/>
      <c r="X52" s="10">
        <f t="shared" si="41"/>
        <v>0</v>
      </c>
      <c r="Y52" s="4">
        <v>1</v>
      </c>
      <c r="Z52" s="10">
        <f t="shared" si="42"/>
        <v>3113</v>
      </c>
      <c r="AA52" s="4"/>
      <c r="AB52" s="10">
        <f t="shared" si="43"/>
        <v>0</v>
      </c>
      <c r="AC52" s="4"/>
      <c r="AD52" s="10">
        <f t="shared" si="44"/>
        <v>0</v>
      </c>
      <c r="AE52" s="4"/>
      <c r="AF52" s="10">
        <f t="shared" si="45"/>
        <v>0</v>
      </c>
      <c r="AG52" s="4"/>
      <c r="AH52" s="10">
        <f t="shared" si="46"/>
        <v>0</v>
      </c>
      <c r="AI52" s="10"/>
      <c r="AJ52" s="10">
        <f t="shared" si="30"/>
        <v>0</v>
      </c>
      <c r="AK52" s="4"/>
      <c r="AL52" s="10">
        <f t="shared" si="47"/>
        <v>0</v>
      </c>
      <c r="AM52" s="4"/>
      <c r="AN52" s="10">
        <f t="shared" si="31"/>
        <v>0</v>
      </c>
      <c r="AO52" s="4"/>
      <c r="AP52" s="10">
        <f t="shared" si="32"/>
        <v>0</v>
      </c>
      <c r="AQ52" s="4"/>
      <c r="AR52" s="10">
        <f t="shared" si="33"/>
        <v>0</v>
      </c>
      <c r="AS52" s="4"/>
      <c r="AT52" s="166">
        <f t="shared" si="34"/>
        <v>0</v>
      </c>
      <c r="AU52" s="87"/>
      <c r="AV52" s="10">
        <f t="shared" si="35"/>
        <v>0</v>
      </c>
      <c r="AW52" s="4"/>
      <c r="AX52" s="10">
        <f t="shared" si="36"/>
        <v>0</v>
      </c>
      <c r="AY52" s="4"/>
      <c r="AZ52" s="10">
        <f t="shared" si="37"/>
        <v>0</v>
      </c>
      <c r="BA52" s="4"/>
      <c r="BB52" s="10">
        <f t="shared" si="38"/>
        <v>0</v>
      </c>
      <c r="BC52" s="4"/>
      <c r="BD52" s="10">
        <f t="shared" si="48"/>
        <v>0</v>
      </c>
      <c r="BE52" s="4"/>
      <c r="BF52" s="10">
        <f t="shared" si="49"/>
        <v>0</v>
      </c>
      <c r="BG52" s="4"/>
      <c r="BH52" s="10">
        <f t="shared" si="50"/>
        <v>0</v>
      </c>
      <c r="BI52" s="4"/>
      <c r="BJ52" s="10">
        <f t="shared" si="51"/>
        <v>0</v>
      </c>
      <c r="BK52" s="4"/>
      <c r="BL52" s="166">
        <f t="shared" si="52"/>
        <v>0</v>
      </c>
      <c r="BM52" s="87"/>
      <c r="BN52" s="10">
        <f t="shared" si="53"/>
        <v>0</v>
      </c>
      <c r="BO52" s="4"/>
      <c r="BP52" s="10">
        <f t="shared" si="54"/>
        <v>0</v>
      </c>
      <c r="BQ52" s="4"/>
      <c r="BR52" s="10">
        <f t="shared" si="55"/>
        <v>0</v>
      </c>
      <c r="BS52" s="4"/>
      <c r="BT52" s="10">
        <f t="shared" si="56"/>
        <v>0</v>
      </c>
      <c r="BU52" s="4"/>
      <c r="BV52" s="11">
        <f t="shared" si="57"/>
        <v>0</v>
      </c>
      <c r="BW52" s="4"/>
      <c r="BX52" s="10">
        <f t="shared" si="58"/>
        <v>0</v>
      </c>
      <c r="BY52" s="4"/>
      <c r="BZ52" s="10">
        <f t="shared" si="59"/>
        <v>0</v>
      </c>
      <c r="CA52" s="4"/>
      <c r="CB52" s="10">
        <f t="shared" si="60"/>
        <v>0</v>
      </c>
      <c r="CC52" s="4"/>
      <c r="CD52" s="166">
        <f t="shared" si="61"/>
        <v>0</v>
      </c>
      <c r="CE52" s="185">
        <f t="shared" si="39"/>
        <v>1</v>
      </c>
      <c r="CF52" s="166">
        <f t="shared" si="40"/>
        <v>3113</v>
      </c>
    </row>
    <row r="53" spans="1:84" ht="12.75">
      <c r="A53" s="68">
        <v>45</v>
      </c>
      <c r="B53" s="178" t="s">
        <v>29</v>
      </c>
      <c r="C53" s="127" t="s">
        <v>26</v>
      </c>
      <c r="D53" s="163">
        <v>4917</v>
      </c>
      <c r="E53" s="154"/>
      <c r="F53" s="10">
        <f t="shared" si="21"/>
        <v>0</v>
      </c>
      <c r="G53" s="10"/>
      <c r="H53" s="10">
        <f t="shared" si="22"/>
        <v>0</v>
      </c>
      <c r="I53" s="10"/>
      <c r="J53" s="10">
        <f t="shared" si="23"/>
        <v>0</v>
      </c>
      <c r="K53" s="10"/>
      <c r="L53" s="10">
        <f t="shared" si="24"/>
        <v>0</v>
      </c>
      <c r="M53" s="10"/>
      <c r="N53" s="10">
        <f t="shared" si="25"/>
        <v>0</v>
      </c>
      <c r="O53" s="10"/>
      <c r="P53" s="10">
        <f t="shared" si="26"/>
        <v>0</v>
      </c>
      <c r="Q53" s="10"/>
      <c r="R53" s="10">
        <f t="shared" si="27"/>
        <v>0</v>
      </c>
      <c r="S53" s="10"/>
      <c r="T53" s="10">
        <f t="shared" si="28"/>
        <v>0</v>
      </c>
      <c r="U53" s="4"/>
      <c r="V53" s="166">
        <f t="shared" si="29"/>
        <v>0</v>
      </c>
      <c r="W53" s="66"/>
      <c r="X53" s="10">
        <f t="shared" si="41"/>
        <v>0</v>
      </c>
      <c r="Y53" s="4"/>
      <c r="Z53" s="10">
        <f t="shared" si="42"/>
        <v>0</v>
      </c>
      <c r="AA53" s="4"/>
      <c r="AB53" s="10">
        <f t="shared" si="43"/>
        <v>0</v>
      </c>
      <c r="AC53" s="4"/>
      <c r="AD53" s="10">
        <f t="shared" si="44"/>
        <v>0</v>
      </c>
      <c r="AE53" s="4"/>
      <c r="AF53" s="10">
        <f t="shared" si="45"/>
        <v>0</v>
      </c>
      <c r="AG53" s="4"/>
      <c r="AH53" s="10">
        <f t="shared" si="46"/>
        <v>0</v>
      </c>
      <c r="AI53" s="10"/>
      <c r="AJ53" s="10">
        <f t="shared" si="30"/>
        <v>0</v>
      </c>
      <c r="AK53" s="4"/>
      <c r="AL53" s="10">
        <f t="shared" si="47"/>
        <v>0</v>
      </c>
      <c r="AM53" s="4"/>
      <c r="AN53" s="10">
        <f t="shared" si="31"/>
        <v>0</v>
      </c>
      <c r="AO53" s="4"/>
      <c r="AP53" s="10">
        <f t="shared" si="32"/>
        <v>0</v>
      </c>
      <c r="AQ53" s="4"/>
      <c r="AR53" s="10">
        <f t="shared" si="33"/>
        <v>0</v>
      </c>
      <c r="AS53" s="4"/>
      <c r="AT53" s="166">
        <f t="shared" si="34"/>
        <v>0</v>
      </c>
      <c r="AU53" s="87"/>
      <c r="AV53" s="10">
        <f t="shared" si="35"/>
        <v>0</v>
      </c>
      <c r="AW53" s="4"/>
      <c r="AX53" s="10">
        <f t="shared" si="36"/>
        <v>0</v>
      </c>
      <c r="AY53" s="4"/>
      <c r="AZ53" s="10">
        <f t="shared" si="37"/>
        <v>0</v>
      </c>
      <c r="BA53" s="4"/>
      <c r="BB53" s="10">
        <f t="shared" si="38"/>
        <v>0</v>
      </c>
      <c r="BC53" s="4"/>
      <c r="BD53" s="10">
        <f t="shared" si="48"/>
        <v>0</v>
      </c>
      <c r="BE53" s="4"/>
      <c r="BF53" s="10">
        <f t="shared" si="49"/>
        <v>0</v>
      </c>
      <c r="BG53" s="4"/>
      <c r="BH53" s="10">
        <f t="shared" si="50"/>
        <v>0</v>
      </c>
      <c r="BI53" s="4"/>
      <c r="BJ53" s="10">
        <f t="shared" si="51"/>
        <v>0</v>
      </c>
      <c r="BK53" s="4"/>
      <c r="BL53" s="166">
        <f t="shared" si="52"/>
        <v>0</v>
      </c>
      <c r="BM53" s="87"/>
      <c r="BN53" s="10">
        <f t="shared" si="53"/>
        <v>0</v>
      </c>
      <c r="BO53" s="4"/>
      <c r="BP53" s="10">
        <f t="shared" si="54"/>
        <v>0</v>
      </c>
      <c r="BQ53" s="4"/>
      <c r="BR53" s="10">
        <f t="shared" si="55"/>
        <v>0</v>
      </c>
      <c r="BS53" s="4"/>
      <c r="BT53" s="10">
        <f t="shared" si="56"/>
        <v>0</v>
      </c>
      <c r="BU53" s="4"/>
      <c r="BV53" s="11">
        <f t="shared" si="57"/>
        <v>0</v>
      </c>
      <c r="BW53" s="4"/>
      <c r="BX53" s="10">
        <f t="shared" si="58"/>
        <v>0</v>
      </c>
      <c r="BY53" s="4"/>
      <c r="BZ53" s="10">
        <f t="shared" si="59"/>
        <v>0</v>
      </c>
      <c r="CA53" s="4"/>
      <c r="CB53" s="10">
        <f t="shared" si="60"/>
        <v>0</v>
      </c>
      <c r="CC53" s="4"/>
      <c r="CD53" s="166">
        <f t="shared" si="61"/>
        <v>0</v>
      </c>
      <c r="CE53" s="185">
        <f t="shared" si="39"/>
        <v>0</v>
      </c>
      <c r="CF53" s="166">
        <f t="shared" si="40"/>
        <v>0</v>
      </c>
    </row>
    <row r="54" spans="1:84" ht="12.75">
      <c r="A54" s="68">
        <v>46</v>
      </c>
      <c r="B54" s="178" t="s">
        <v>30</v>
      </c>
      <c r="C54" s="127" t="s">
        <v>26</v>
      </c>
      <c r="D54" s="163">
        <v>5280</v>
      </c>
      <c r="E54" s="154"/>
      <c r="F54" s="10">
        <f t="shared" si="21"/>
        <v>0</v>
      </c>
      <c r="G54" s="10"/>
      <c r="H54" s="10">
        <f t="shared" si="22"/>
        <v>0</v>
      </c>
      <c r="I54" s="10"/>
      <c r="J54" s="10">
        <f t="shared" si="23"/>
        <v>0</v>
      </c>
      <c r="K54" s="10"/>
      <c r="L54" s="10">
        <f t="shared" si="24"/>
        <v>0</v>
      </c>
      <c r="M54" s="10"/>
      <c r="N54" s="10">
        <f t="shared" si="25"/>
        <v>0</v>
      </c>
      <c r="O54" s="10"/>
      <c r="P54" s="10">
        <f t="shared" si="26"/>
        <v>0</v>
      </c>
      <c r="Q54" s="10"/>
      <c r="R54" s="10">
        <f t="shared" si="27"/>
        <v>0</v>
      </c>
      <c r="S54" s="10"/>
      <c r="T54" s="10">
        <f t="shared" si="28"/>
        <v>0</v>
      </c>
      <c r="U54" s="4"/>
      <c r="V54" s="166">
        <f t="shared" si="29"/>
        <v>0</v>
      </c>
      <c r="W54" s="66"/>
      <c r="X54" s="10">
        <f t="shared" si="41"/>
        <v>0</v>
      </c>
      <c r="Y54" s="4"/>
      <c r="Z54" s="10">
        <f t="shared" si="42"/>
        <v>0</v>
      </c>
      <c r="AA54" s="4"/>
      <c r="AB54" s="10">
        <f t="shared" si="43"/>
        <v>0</v>
      </c>
      <c r="AC54" s="4"/>
      <c r="AD54" s="10">
        <f t="shared" si="44"/>
        <v>0</v>
      </c>
      <c r="AE54" s="4"/>
      <c r="AF54" s="10">
        <f t="shared" si="45"/>
        <v>0</v>
      </c>
      <c r="AG54" s="4"/>
      <c r="AH54" s="10">
        <f t="shared" si="46"/>
        <v>0</v>
      </c>
      <c r="AI54" s="10"/>
      <c r="AJ54" s="10">
        <f t="shared" si="30"/>
        <v>0</v>
      </c>
      <c r="AK54" s="4"/>
      <c r="AL54" s="10">
        <f t="shared" si="47"/>
        <v>0</v>
      </c>
      <c r="AM54" s="4"/>
      <c r="AN54" s="10">
        <f t="shared" si="31"/>
        <v>0</v>
      </c>
      <c r="AO54" s="4"/>
      <c r="AP54" s="10">
        <f t="shared" si="32"/>
        <v>0</v>
      </c>
      <c r="AQ54" s="4"/>
      <c r="AR54" s="10">
        <f t="shared" si="33"/>
        <v>0</v>
      </c>
      <c r="AS54" s="4"/>
      <c r="AT54" s="166">
        <f t="shared" si="34"/>
        <v>0</v>
      </c>
      <c r="AU54" s="87"/>
      <c r="AV54" s="10">
        <f t="shared" si="35"/>
        <v>0</v>
      </c>
      <c r="AW54" s="4"/>
      <c r="AX54" s="10">
        <f t="shared" si="36"/>
        <v>0</v>
      </c>
      <c r="AY54" s="4"/>
      <c r="AZ54" s="10">
        <f t="shared" si="37"/>
        <v>0</v>
      </c>
      <c r="BA54" s="4"/>
      <c r="BB54" s="10">
        <f t="shared" si="38"/>
        <v>0</v>
      </c>
      <c r="BC54" s="4"/>
      <c r="BD54" s="10">
        <f t="shared" si="48"/>
        <v>0</v>
      </c>
      <c r="BE54" s="4"/>
      <c r="BF54" s="10">
        <f t="shared" si="49"/>
        <v>0</v>
      </c>
      <c r="BG54" s="4"/>
      <c r="BH54" s="10">
        <f t="shared" si="50"/>
        <v>0</v>
      </c>
      <c r="BI54" s="4"/>
      <c r="BJ54" s="10">
        <f t="shared" si="51"/>
        <v>0</v>
      </c>
      <c r="BK54" s="4"/>
      <c r="BL54" s="166">
        <f t="shared" si="52"/>
        <v>0</v>
      </c>
      <c r="BM54" s="87"/>
      <c r="BN54" s="10">
        <f t="shared" si="53"/>
        <v>0</v>
      </c>
      <c r="BO54" s="4"/>
      <c r="BP54" s="10">
        <f t="shared" si="54"/>
        <v>0</v>
      </c>
      <c r="BQ54" s="4"/>
      <c r="BR54" s="10">
        <f t="shared" si="55"/>
        <v>0</v>
      </c>
      <c r="BS54" s="4"/>
      <c r="BT54" s="10">
        <f t="shared" si="56"/>
        <v>0</v>
      </c>
      <c r="BU54" s="4"/>
      <c r="BV54" s="11">
        <f t="shared" si="57"/>
        <v>0</v>
      </c>
      <c r="BW54" s="4"/>
      <c r="BX54" s="10">
        <f t="shared" si="58"/>
        <v>0</v>
      </c>
      <c r="BY54" s="4"/>
      <c r="BZ54" s="10">
        <f t="shared" si="59"/>
        <v>0</v>
      </c>
      <c r="CA54" s="4"/>
      <c r="CB54" s="10">
        <f t="shared" si="60"/>
        <v>0</v>
      </c>
      <c r="CC54" s="4"/>
      <c r="CD54" s="166">
        <f t="shared" si="61"/>
        <v>0</v>
      </c>
      <c r="CE54" s="185">
        <f t="shared" si="39"/>
        <v>0</v>
      </c>
      <c r="CF54" s="166">
        <f t="shared" si="40"/>
        <v>0</v>
      </c>
    </row>
    <row r="55" spans="1:84" ht="12.75">
      <c r="A55" s="68">
        <v>47</v>
      </c>
      <c r="B55" s="178" t="s">
        <v>31</v>
      </c>
      <c r="C55" s="127" t="s">
        <v>17</v>
      </c>
      <c r="D55" s="163">
        <v>5500</v>
      </c>
      <c r="E55" s="154"/>
      <c r="F55" s="10">
        <f t="shared" si="21"/>
        <v>0</v>
      </c>
      <c r="G55" s="10"/>
      <c r="H55" s="10">
        <f t="shared" si="22"/>
        <v>0</v>
      </c>
      <c r="I55" s="10"/>
      <c r="J55" s="10">
        <f t="shared" si="23"/>
        <v>0</v>
      </c>
      <c r="K55" s="10">
        <v>2</v>
      </c>
      <c r="L55" s="10">
        <f t="shared" si="24"/>
        <v>11000</v>
      </c>
      <c r="M55" s="10"/>
      <c r="N55" s="10">
        <f t="shared" si="25"/>
        <v>0</v>
      </c>
      <c r="O55" s="10"/>
      <c r="P55" s="10">
        <f t="shared" si="26"/>
        <v>0</v>
      </c>
      <c r="Q55" s="10"/>
      <c r="R55" s="10">
        <f t="shared" si="27"/>
        <v>0</v>
      </c>
      <c r="S55" s="10"/>
      <c r="T55" s="10">
        <f t="shared" si="28"/>
        <v>0</v>
      </c>
      <c r="U55" s="4"/>
      <c r="V55" s="166">
        <f t="shared" si="29"/>
        <v>0</v>
      </c>
      <c r="W55" s="66"/>
      <c r="X55" s="10">
        <f t="shared" si="41"/>
        <v>0</v>
      </c>
      <c r="Y55" s="4"/>
      <c r="Z55" s="10">
        <f t="shared" si="42"/>
        <v>0</v>
      </c>
      <c r="AA55" s="4"/>
      <c r="AB55" s="10">
        <f t="shared" si="43"/>
        <v>0</v>
      </c>
      <c r="AC55" s="4"/>
      <c r="AD55" s="10">
        <f t="shared" si="44"/>
        <v>0</v>
      </c>
      <c r="AE55" s="4"/>
      <c r="AF55" s="10">
        <f t="shared" si="45"/>
        <v>0</v>
      </c>
      <c r="AG55" s="4"/>
      <c r="AH55" s="10">
        <f t="shared" si="46"/>
        <v>0</v>
      </c>
      <c r="AI55" s="10"/>
      <c r="AJ55" s="10">
        <f t="shared" si="30"/>
        <v>0</v>
      </c>
      <c r="AK55" s="4"/>
      <c r="AL55" s="10">
        <f t="shared" si="47"/>
        <v>0</v>
      </c>
      <c r="AM55" s="4"/>
      <c r="AN55" s="10">
        <f t="shared" si="31"/>
        <v>0</v>
      </c>
      <c r="AO55" s="4"/>
      <c r="AP55" s="10">
        <f t="shared" si="32"/>
        <v>0</v>
      </c>
      <c r="AQ55" s="4"/>
      <c r="AR55" s="10">
        <f t="shared" si="33"/>
        <v>0</v>
      </c>
      <c r="AS55" s="4"/>
      <c r="AT55" s="166">
        <f t="shared" si="34"/>
        <v>0</v>
      </c>
      <c r="AU55" s="87"/>
      <c r="AV55" s="10">
        <f t="shared" si="35"/>
        <v>0</v>
      </c>
      <c r="AW55" s="4"/>
      <c r="AX55" s="10">
        <f t="shared" si="36"/>
        <v>0</v>
      </c>
      <c r="AY55" s="4"/>
      <c r="AZ55" s="10">
        <f t="shared" si="37"/>
        <v>0</v>
      </c>
      <c r="BA55" s="4"/>
      <c r="BB55" s="10">
        <f t="shared" si="38"/>
        <v>0</v>
      </c>
      <c r="BC55" s="4"/>
      <c r="BD55" s="10">
        <f t="shared" si="48"/>
        <v>0</v>
      </c>
      <c r="BE55" s="4"/>
      <c r="BF55" s="10">
        <f t="shared" si="49"/>
        <v>0</v>
      </c>
      <c r="BG55" s="4"/>
      <c r="BH55" s="10">
        <f t="shared" si="50"/>
        <v>0</v>
      </c>
      <c r="BI55" s="4"/>
      <c r="BJ55" s="10">
        <f t="shared" si="51"/>
        <v>0</v>
      </c>
      <c r="BK55" s="4"/>
      <c r="BL55" s="166">
        <f t="shared" si="52"/>
        <v>0</v>
      </c>
      <c r="BM55" s="87"/>
      <c r="BN55" s="10">
        <f t="shared" si="53"/>
        <v>0</v>
      </c>
      <c r="BO55" s="4"/>
      <c r="BP55" s="10">
        <f t="shared" si="54"/>
        <v>0</v>
      </c>
      <c r="BQ55" s="4"/>
      <c r="BR55" s="10">
        <f t="shared" si="55"/>
        <v>0</v>
      </c>
      <c r="BS55" s="4"/>
      <c r="BT55" s="10">
        <f t="shared" si="56"/>
        <v>0</v>
      </c>
      <c r="BU55" s="4"/>
      <c r="BV55" s="11">
        <f t="shared" si="57"/>
        <v>0</v>
      </c>
      <c r="BW55" s="4"/>
      <c r="BX55" s="10">
        <f t="shared" si="58"/>
        <v>0</v>
      </c>
      <c r="BY55" s="4"/>
      <c r="BZ55" s="10">
        <f t="shared" si="59"/>
        <v>0</v>
      </c>
      <c r="CA55" s="4"/>
      <c r="CB55" s="10">
        <f t="shared" si="60"/>
        <v>0</v>
      </c>
      <c r="CC55" s="4"/>
      <c r="CD55" s="166">
        <f t="shared" si="61"/>
        <v>0</v>
      </c>
      <c r="CE55" s="185">
        <f t="shared" si="39"/>
        <v>2</v>
      </c>
      <c r="CF55" s="166">
        <f t="shared" si="40"/>
        <v>11000</v>
      </c>
    </row>
    <row r="56" spans="1:84" ht="14.25">
      <c r="A56" s="68">
        <v>48</v>
      </c>
      <c r="B56" s="180" t="s">
        <v>32</v>
      </c>
      <c r="C56" s="127"/>
      <c r="D56" s="163"/>
      <c r="E56" s="154"/>
      <c r="F56" s="10">
        <f t="shared" si="21"/>
        <v>0</v>
      </c>
      <c r="G56" s="10"/>
      <c r="H56" s="10">
        <f t="shared" si="22"/>
        <v>0</v>
      </c>
      <c r="I56" s="10"/>
      <c r="J56" s="10">
        <f t="shared" si="23"/>
        <v>0</v>
      </c>
      <c r="K56" s="10"/>
      <c r="L56" s="10">
        <f t="shared" si="24"/>
        <v>0</v>
      </c>
      <c r="M56" s="10"/>
      <c r="N56" s="10">
        <f t="shared" si="25"/>
        <v>0</v>
      </c>
      <c r="O56" s="10"/>
      <c r="P56" s="10">
        <f t="shared" si="26"/>
        <v>0</v>
      </c>
      <c r="Q56" s="10"/>
      <c r="R56" s="10">
        <f t="shared" si="27"/>
        <v>0</v>
      </c>
      <c r="S56" s="10"/>
      <c r="T56" s="10">
        <f t="shared" si="28"/>
        <v>0</v>
      </c>
      <c r="U56" s="4"/>
      <c r="V56" s="166">
        <f t="shared" si="29"/>
        <v>0</v>
      </c>
      <c r="W56" s="66"/>
      <c r="X56" s="10">
        <f t="shared" si="41"/>
        <v>0</v>
      </c>
      <c r="Y56" s="4"/>
      <c r="Z56" s="10">
        <f t="shared" si="42"/>
        <v>0</v>
      </c>
      <c r="AA56" s="4"/>
      <c r="AB56" s="10">
        <f t="shared" si="43"/>
        <v>0</v>
      </c>
      <c r="AC56" s="4"/>
      <c r="AD56" s="10">
        <f t="shared" si="44"/>
        <v>0</v>
      </c>
      <c r="AE56" s="4"/>
      <c r="AF56" s="10">
        <f t="shared" si="45"/>
        <v>0</v>
      </c>
      <c r="AG56" s="4"/>
      <c r="AH56" s="10">
        <f t="shared" si="46"/>
        <v>0</v>
      </c>
      <c r="AI56" s="10"/>
      <c r="AJ56" s="10">
        <f t="shared" si="30"/>
        <v>0</v>
      </c>
      <c r="AK56" s="4"/>
      <c r="AL56" s="10">
        <f t="shared" si="47"/>
        <v>0</v>
      </c>
      <c r="AM56" s="4"/>
      <c r="AN56" s="10">
        <f t="shared" si="31"/>
        <v>0</v>
      </c>
      <c r="AO56" s="4"/>
      <c r="AP56" s="10">
        <f t="shared" si="32"/>
        <v>0</v>
      </c>
      <c r="AQ56" s="4"/>
      <c r="AR56" s="10">
        <f t="shared" si="33"/>
        <v>0</v>
      </c>
      <c r="AS56" s="4"/>
      <c r="AT56" s="166">
        <f t="shared" si="34"/>
        <v>0</v>
      </c>
      <c r="AU56" s="87"/>
      <c r="AV56" s="10">
        <f t="shared" si="35"/>
        <v>0</v>
      </c>
      <c r="AW56" s="4"/>
      <c r="AX56" s="10">
        <f t="shared" si="36"/>
        <v>0</v>
      </c>
      <c r="AY56" s="4"/>
      <c r="AZ56" s="10">
        <f t="shared" si="37"/>
        <v>0</v>
      </c>
      <c r="BA56" s="4"/>
      <c r="BB56" s="10">
        <f t="shared" si="38"/>
        <v>0</v>
      </c>
      <c r="BC56" s="4"/>
      <c r="BD56" s="10">
        <f t="shared" si="48"/>
        <v>0</v>
      </c>
      <c r="BE56" s="4"/>
      <c r="BF56" s="10">
        <f t="shared" si="49"/>
        <v>0</v>
      </c>
      <c r="BG56" s="4"/>
      <c r="BH56" s="10">
        <f t="shared" si="50"/>
        <v>0</v>
      </c>
      <c r="BI56" s="4"/>
      <c r="BJ56" s="10">
        <f t="shared" si="51"/>
        <v>0</v>
      </c>
      <c r="BK56" s="4"/>
      <c r="BL56" s="166">
        <f t="shared" si="52"/>
        <v>0</v>
      </c>
      <c r="BM56" s="87"/>
      <c r="BN56" s="10">
        <f t="shared" si="53"/>
        <v>0</v>
      </c>
      <c r="BO56" s="4"/>
      <c r="BP56" s="10">
        <f t="shared" si="54"/>
        <v>0</v>
      </c>
      <c r="BQ56" s="4"/>
      <c r="BR56" s="10">
        <f t="shared" si="55"/>
        <v>0</v>
      </c>
      <c r="BS56" s="4"/>
      <c r="BT56" s="10">
        <f t="shared" si="56"/>
        <v>0</v>
      </c>
      <c r="BU56" s="4"/>
      <c r="BV56" s="11">
        <f t="shared" si="57"/>
        <v>0</v>
      </c>
      <c r="BW56" s="4"/>
      <c r="BX56" s="10">
        <f t="shared" si="58"/>
        <v>0</v>
      </c>
      <c r="BY56" s="4"/>
      <c r="BZ56" s="10">
        <f t="shared" si="59"/>
        <v>0</v>
      </c>
      <c r="CA56" s="4"/>
      <c r="CB56" s="10">
        <f t="shared" si="60"/>
        <v>0</v>
      </c>
      <c r="CC56" s="4"/>
      <c r="CD56" s="166">
        <f t="shared" si="61"/>
        <v>0</v>
      </c>
      <c r="CE56" s="185">
        <f t="shared" si="39"/>
        <v>0</v>
      </c>
      <c r="CF56" s="166">
        <f t="shared" si="40"/>
        <v>0</v>
      </c>
    </row>
    <row r="57" spans="1:84" ht="12.75">
      <c r="A57" s="68">
        <v>49</v>
      </c>
      <c r="B57" s="178" t="s">
        <v>33</v>
      </c>
      <c r="C57" s="127" t="s">
        <v>9</v>
      </c>
      <c r="D57" s="163">
        <v>1122</v>
      </c>
      <c r="E57" s="154">
        <v>6</v>
      </c>
      <c r="F57" s="10">
        <f t="shared" si="21"/>
        <v>6732</v>
      </c>
      <c r="G57" s="10">
        <v>6</v>
      </c>
      <c r="H57" s="10">
        <f t="shared" si="22"/>
        <v>6732</v>
      </c>
      <c r="I57" s="10"/>
      <c r="J57" s="10">
        <f t="shared" si="23"/>
        <v>0</v>
      </c>
      <c r="K57" s="10"/>
      <c r="L57" s="10">
        <f t="shared" si="24"/>
        <v>0</v>
      </c>
      <c r="M57" s="10"/>
      <c r="N57" s="10">
        <f t="shared" si="25"/>
        <v>0</v>
      </c>
      <c r="O57" s="10">
        <v>0</v>
      </c>
      <c r="P57" s="10">
        <f t="shared" si="26"/>
        <v>0</v>
      </c>
      <c r="Q57" s="10">
        <v>6</v>
      </c>
      <c r="R57" s="10">
        <f t="shared" si="27"/>
        <v>6732</v>
      </c>
      <c r="S57" s="10">
        <v>4</v>
      </c>
      <c r="T57" s="10">
        <f t="shared" si="28"/>
        <v>4488</v>
      </c>
      <c r="U57" s="4"/>
      <c r="V57" s="166">
        <f t="shared" si="29"/>
        <v>0</v>
      </c>
      <c r="W57" s="66"/>
      <c r="X57" s="10">
        <f t="shared" si="41"/>
        <v>0</v>
      </c>
      <c r="Y57" s="4"/>
      <c r="Z57" s="10">
        <f t="shared" si="42"/>
        <v>0</v>
      </c>
      <c r="AA57" s="4"/>
      <c r="AB57" s="10">
        <f t="shared" si="43"/>
        <v>0</v>
      </c>
      <c r="AC57" s="4"/>
      <c r="AD57" s="10">
        <f t="shared" si="44"/>
        <v>0</v>
      </c>
      <c r="AE57" s="4"/>
      <c r="AF57" s="10">
        <f t="shared" si="45"/>
        <v>0</v>
      </c>
      <c r="AG57" s="4"/>
      <c r="AH57" s="10">
        <f t="shared" si="46"/>
        <v>0</v>
      </c>
      <c r="AI57" s="10"/>
      <c r="AJ57" s="10">
        <f t="shared" si="30"/>
        <v>0</v>
      </c>
      <c r="AK57" s="4"/>
      <c r="AL57" s="10">
        <f t="shared" si="47"/>
        <v>0</v>
      </c>
      <c r="AM57" s="4"/>
      <c r="AN57" s="10">
        <f t="shared" si="31"/>
        <v>0</v>
      </c>
      <c r="AO57" s="4"/>
      <c r="AP57" s="10">
        <f t="shared" si="32"/>
        <v>0</v>
      </c>
      <c r="AQ57" s="4"/>
      <c r="AR57" s="10">
        <f t="shared" si="33"/>
        <v>0</v>
      </c>
      <c r="AS57" s="4"/>
      <c r="AT57" s="166">
        <f t="shared" si="34"/>
        <v>0</v>
      </c>
      <c r="AU57" s="87"/>
      <c r="AV57" s="10">
        <f t="shared" si="35"/>
        <v>0</v>
      </c>
      <c r="AW57" s="4">
        <v>3</v>
      </c>
      <c r="AX57" s="10">
        <f t="shared" si="36"/>
        <v>3366</v>
      </c>
      <c r="AY57" s="4"/>
      <c r="AZ57" s="10">
        <f t="shared" si="37"/>
        <v>0</v>
      </c>
      <c r="BA57" s="4">
        <v>3</v>
      </c>
      <c r="BB57" s="10">
        <f t="shared" si="38"/>
        <v>3366</v>
      </c>
      <c r="BC57" s="4">
        <v>3</v>
      </c>
      <c r="BD57" s="10">
        <f t="shared" si="48"/>
        <v>3366</v>
      </c>
      <c r="BE57" s="4">
        <v>3</v>
      </c>
      <c r="BF57" s="10">
        <f t="shared" si="49"/>
        <v>3366</v>
      </c>
      <c r="BG57" s="4">
        <v>6</v>
      </c>
      <c r="BH57" s="10">
        <f t="shared" si="50"/>
        <v>6732</v>
      </c>
      <c r="BI57" s="4">
        <v>3</v>
      </c>
      <c r="BJ57" s="10">
        <f t="shared" si="51"/>
        <v>3366</v>
      </c>
      <c r="BK57" s="4">
        <v>3</v>
      </c>
      <c r="BL57" s="166">
        <f t="shared" si="52"/>
        <v>3366</v>
      </c>
      <c r="BM57" s="87">
        <v>3</v>
      </c>
      <c r="BN57" s="10">
        <f t="shared" si="53"/>
        <v>3366</v>
      </c>
      <c r="BO57" s="4">
        <f>3*0</f>
        <v>0</v>
      </c>
      <c r="BP57" s="10">
        <f t="shared" si="54"/>
        <v>0</v>
      </c>
      <c r="BQ57" s="4">
        <v>4</v>
      </c>
      <c r="BR57" s="10">
        <f t="shared" si="55"/>
        <v>4488</v>
      </c>
      <c r="BS57" s="4"/>
      <c r="BT57" s="10">
        <f t="shared" si="56"/>
        <v>0</v>
      </c>
      <c r="BU57" s="4">
        <f>4*0</f>
        <v>0</v>
      </c>
      <c r="BV57" s="11">
        <f t="shared" si="57"/>
        <v>0</v>
      </c>
      <c r="BW57" s="4">
        <v>4</v>
      </c>
      <c r="BX57" s="10">
        <f t="shared" si="58"/>
        <v>4488</v>
      </c>
      <c r="BY57" s="4">
        <v>5</v>
      </c>
      <c r="BZ57" s="10">
        <f t="shared" si="59"/>
        <v>5610</v>
      </c>
      <c r="CA57" s="4"/>
      <c r="CB57" s="10">
        <f t="shared" si="60"/>
        <v>0</v>
      </c>
      <c r="CC57" s="4">
        <v>4</v>
      </c>
      <c r="CD57" s="166">
        <f t="shared" si="61"/>
        <v>4488</v>
      </c>
      <c r="CE57" s="185">
        <f t="shared" si="39"/>
        <v>66</v>
      </c>
      <c r="CF57" s="166">
        <f t="shared" si="40"/>
        <v>74052</v>
      </c>
    </row>
    <row r="58" spans="1:84" ht="12.75">
      <c r="A58" s="68">
        <v>50</v>
      </c>
      <c r="B58" s="178" t="s">
        <v>34</v>
      </c>
      <c r="C58" s="127" t="s">
        <v>27</v>
      </c>
      <c r="D58" s="163">
        <v>1485</v>
      </c>
      <c r="E58" s="154">
        <v>6</v>
      </c>
      <c r="F58" s="10">
        <f t="shared" si="21"/>
        <v>8910</v>
      </c>
      <c r="G58" s="10">
        <v>15</v>
      </c>
      <c r="H58" s="10">
        <f t="shared" si="22"/>
        <v>22275</v>
      </c>
      <c r="I58" s="10">
        <v>5</v>
      </c>
      <c r="J58" s="10">
        <f t="shared" si="23"/>
        <v>7425</v>
      </c>
      <c r="K58" s="10"/>
      <c r="L58" s="10">
        <f t="shared" si="24"/>
        <v>0</v>
      </c>
      <c r="M58" s="10">
        <v>5</v>
      </c>
      <c r="N58" s="10">
        <f t="shared" si="25"/>
        <v>7425</v>
      </c>
      <c r="O58" s="10">
        <v>0</v>
      </c>
      <c r="P58" s="10">
        <f t="shared" si="26"/>
        <v>0</v>
      </c>
      <c r="Q58" s="10">
        <v>15</v>
      </c>
      <c r="R58" s="10">
        <f t="shared" si="27"/>
        <v>22275</v>
      </c>
      <c r="S58" s="10">
        <v>10</v>
      </c>
      <c r="T58" s="10">
        <f t="shared" si="28"/>
        <v>14850</v>
      </c>
      <c r="U58" s="4"/>
      <c r="V58" s="166">
        <f t="shared" si="29"/>
        <v>0</v>
      </c>
      <c r="W58" s="66"/>
      <c r="X58" s="10">
        <f t="shared" si="41"/>
        <v>0</v>
      </c>
      <c r="Y58" s="4"/>
      <c r="Z58" s="10">
        <f t="shared" si="42"/>
        <v>0</v>
      </c>
      <c r="AA58" s="4"/>
      <c r="AB58" s="10">
        <f t="shared" si="43"/>
        <v>0</v>
      </c>
      <c r="AC58" s="4"/>
      <c r="AD58" s="10">
        <f t="shared" si="44"/>
        <v>0</v>
      </c>
      <c r="AE58" s="4">
        <v>5</v>
      </c>
      <c r="AF58" s="10">
        <f t="shared" si="45"/>
        <v>7425</v>
      </c>
      <c r="AG58" s="4"/>
      <c r="AH58" s="10">
        <f t="shared" si="46"/>
        <v>0</v>
      </c>
      <c r="AI58" s="10"/>
      <c r="AJ58" s="10">
        <f t="shared" si="30"/>
        <v>0</v>
      </c>
      <c r="AK58" s="4">
        <v>5</v>
      </c>
      <c r="AL58" s="10">
        <f t="shared" si="47"/>
        <v>7425</v>
      </c>
      <c r="AM58" s="4">
        <v>4</v>
      </c>
      <c r="AN58" s="10">
        <f t="shared" si="31"/>
        <v>5940</v>
      </c>
      <c r="AO58" s="4">
        <v>4</v>
      </c>
      <c r="AP58" s="10">
        <f t="shared" si="32"/>
        <v>5940</v>
      </c>
      <c r="AQ58" s="4">
        <v>4</v>
      </c>
      <c r="AR58" s="10">
        <f t="shared" si="33"/>
        <v>5940</v>
      </c>
      <c r="AS58" s="4">
        <v>4</v>
      </c>
      <c r="AT58" s="166">
        <f t="shared" si="34"/>
        <v>5940</v>
      </c>
      <c r="AU58" s="87">
        <v>4</v>
      </c>
      <c r="AV58" s="10">
        <f t="shared" si="35"/>
        <v>5940</v>
      </c>
      <c r="AW58" s="4">
        <v>6</v>
      </c>
      <c r="AX58" s="10">
        <f t="shared" si="36"/>
        <v>8910</v>
      </c>
      <c r="AY58" s="4"/>
      <c r="AZ58" s="10">
        <f t="shared" si="37"/>
        <v>0</v>
      </c>
      <c r="BA58" s="4">
        <v>5</v>
      </c>
      <c r="BB58" s="10">
        <f t="shared" si="38"/>
        <v>7425</v>
      </c>
      <c r="BC58" s="4">
        <v>5</v>
      </c>
      <c r="BD58" s="10">
        <f t="shared" si="48"/>
        <v>7425</v>
      </c>
      <c r="BE58" s="4">
        <v>10</v>
      </c>
      <c r="BF58" s="10">
        <f t="shared" si="49"/>
        <v>14850</v>
      </c>
      <c r="BG58" s="4">
        <v>20</v>
      </c>
      <c r="BH58" s="10">
        <f t="shared" si="50"/>
        <v>29700</v>
      </c>
      <c r="BI58" s="4">
        <v>10</v>
      </c>
      <c r="BJ58" s="10">
        <f t="shared" si="51"/>
        <v>14850</v>
      </c>
      <c r="BK58" s="4">
        <v>10</v>
      </c>
      <c r="BL58" s="166">
        <f t="shared" si="52"/>
        <v>14850</v>
      </c>
      <c r="BM58" s="87">
        <v>10</v>
      </c>
      <c r="BN58" s="10">
        <f t="shared" si="53"/>
        <v>14850</v>
      </c>
      <c r="BO58" s="4">
        <f>15*0</f>
        <v>0</v>
      </c>
      <c r="BP58" s="10">
        <f t="shared" si="54"/>
        <v>0</v>
      </c>
      <c r="BQ58" s="4">
        <v>8</v>
      </c>
      <c r="BR58" s="10">
        <f t="shared" si="55"/>
        <v>11880</v>
      </c>
      <c r="BS58" s="4"/>
      <c r="BT58" s="10">
        <f t="shared" si="56"/>
        <v>0</v>
      </c>
      <c r="BU58" s="4">
        <f>8*0</f>
        <v>0</v>
      </c>
      <c r="BV58" s="11">
        <f t="shared" si="57"/>
        <v>0</v>
      </c>
      <c r="BW58" s="4">
        <v>8</v>
      </c>
      <c r="BX58" s="10">
        <f t="shared" si="58"/>
        <v>11880</v>
      </c>
      <c r="BY58" s="4">
        <v>7</v>
      </c>
      <c r="BZ58" s="10">
        <f t="shared" si="59"/>
        <v>10395</v>
      </c>
      <c r="CA58" s="4"/>
      <c r="CB58" s="10">
        <f t="shared" si="60"/>
        <v>0</v>
      </c>
      <c r="CC58" s="4">
        <v>8</v>
      </c>
      <c r="CD58" s="166">
        <f t="shared" si="61"/>
        <v>11880</v>
      </c>
      <c r="CE58" s="185">
        <f t="shared" si="39"/>
        <v>193</v>
      </c>
      <c r="CF58" s="166">
        <f t="shared" si="40"/>
        <v>286605</v>
      </c>
    </row>
    <row r="59" spans="1:84" ht="12.75">
      <c r="A59" s="68">
        <v>51</v>
      </c>
      <c r="B59" s="178" t="s">
        <v>35</v>
      </c>
      <c r="C59" s="127"/>
      <c r="D59" s="163"/>
      <c r="E59" s="154"/>
      <c r="F59" s="10">
        <f t="shared" si="21"/>
        <v>0</v>
      </c>
      <c r="G59" s="10"/>
      <c r="H59" s="10">
        <f t="shared" si="22"/>
        <v>0</v>
      </c>
      <c r="I59" s="10"/>
      <c r="J59" s="10">
        <f t="shared" si="23"/>
        <v>0</v>
      </c>
      <c r="K59" s="10"/>
      <c r="L59" s="10">
        <f t="shared" si="24"/>
        <v>0</v>
      </c>
      <c r="M59" s="10"/>
      <c r="N59" s="10">
        <f t="shared" si="25"/>
        <v>0</v>
      </c>
      <c r="O59" s="10"/>
      <c r="P59" s="10">
        <f t="shared" si="26"/>
        <v>0</v>
      </c>
      <c r="Q59" s="10"/>
      <c r="R59" s="10">
        <f t="shared" si="27"/>
        <v>0</v>
      </c>
      <c r="S59" s="10"/>
      <c r="T59" s="10">
        <f t="shared" si="28"/>
        <v>0</v>
      </c>
      <c r="U59" s="4"/>
      <c r="V59" s="166">
        <f t="shared" si="29"/>
        <v>0</v>
      </c>
      <c r="W59" s="66"/>
      <c r="X59" s="10">
        <f t="shared" si="41"/>
        <v>0</v>
      </c>
      <c r="Y59" s="4"/>
      <c r="Z59" s="10">
        <f t="shared" si="42"/>
        <v>0</v>
      </c>
      <c r="AA59" s="4"/>
      <c r="AB59" s="10">
        <f t="shared" si="43"/>
        <v>0</v>
      </c>
      <c r="AC59" s="4"/>
      <c r="AD59" s="10">
        <f t="shared" si="44"/>
        <v>0</v>
      </c>
      <c r="AE59" s="4"/>
      <c r="AF59" s="10">
        <f t="shared" si="45"/>
        <v>0</v>
      </c>
      <c r="AG59" s="4"/>
      <c r="AH59" s="10">
        <f t="shared" si="46"/>
        <v>0</v>
      </c>
      <c r="AI59" s="10"/>
      <c r="AJ59" s="10">
        <f t="shared" si="30"/>
        <v>0</v>
      </c>
      <c r="AK59" s="4"/>
      <c r="AL59" s="10">
        <f t="shared" si="47"/>
        <v>0</v>
      </c>
      <c r="AM59" s="4"/>
      <c r="AN59" s="10">
        <f t="shared" si="31"/>
        <v>0</v>
      </c>
      <c r="AO59" s="4"/>
      <c r="AP59" s="10">
        <f t="shared" si="32"/>
        <v>0</v>
      </c>
      <c r="AQ59" s="4"/>
      <c r="AR59" s="10">
        <f t="shared" si="33"/>
        <v>0</v>
      </c>
      <c r="AS59" s="4"/>
      <c r="AT59" s="166">
        <f t="shared" si="34"/>
        <v>0</v>
      </c>
      <c r="AU59" s="87"/>
      <c r="AV59" s="10">
        <f t="shared" si="35"/>
        <v>0</v>
      </c>
      <c r="AW59" s="4"/>
      <c r="AX59" s="10">
        <f t="shared" si="36"/>
        <v>0</v>
      </c>
      <c r="AY59" s="4"/>
      <c r="AZ59" s="10">
        <f t="shared" si="37"/>
        <v>0</v>
      </c>
      <c r="BA59" s="4"/>
      <c r="BB59" s="10">
        <f t="shared" si="38"/>
        <v>0</v>
      </c>
      <c r="BC59" s="4"/>
      <c r="BD59" s="10">
        <f t="shared" si="48"/>
        <v>0</v>
      </c>
      <c r="BE59" s="4"/>
      <c r="BF59" s="10">
        <f t="shared" si="49"/>
        <v>0</v>
      </c>
      <c r="BG59" s="4"/>
      <c r="BH59" s="10">
        <f t="shared" si="50"/>
        <v>0</v>
      </c>
      <c r="BI59" s="4"/>
      <c r="BJ59" s="10">
        <f t="shared" si="51"/>
        <v>0</v>
      </c>
      <c r="BK59" s="4"/>
      <c r="BL59" s="166">
        <f t="shared" si="52"/>
        <v>0</v>
      </c>
      <c r="BM59" s="87"/>
      <c r="BN59" s="10">
        <f t="shared" si="53"/>
        <v>0</v>
      </c>
      <c r="BO59" s="4"/>
      <c r="BP59" s="10">
        <f t="shared" si="54"/>
        <v>0</v>
      </c>
      <c r="BQ59" s="4"/>
      <c r="BR59" s="10">
        <f t="shared" si="55"/>
        <v>0</v>
      </c>
      <c r="BS59" s="4"/>
      <c r="BT59" s="10">
        <f t="shared" si="56"/>
        <v>0</v>
      </c>
      <c r="BU59" s="4"/>
      <c r="BV59" s="11">
        <f t="shared" si="57"/>
        <v>0</v>
      </c>
      <c r="BW59" s="4"/>
      <c r="BX59" s="10">
        <f t="shared" si="58"/>
        <v>0</v>
      </c>
      <c r="BY59" s="4"/>
      <c r="BZ59" s="10">
        <f t="shared" si="59"/>
        <v>0</v>
      </c>
      <c r="CA59" s="4"/>
      <c r="CB59" s="10">
        <f t="shared" si="60"/>
        <v>0</v>
      </c>
      <c r="CC59" s="4"/>
      <c r="CD59" s="166">
        <f t="shared" si="61"/>
        <v>0</v>
      </c>
      <c r="CE59" s="185">
        <f t="shared" si="39"/>
        <v>0</v>
      </c>
      <c r="CF59" s="166">
        <f t="shared" si="40"/>
        <v>0</v>
      </c>
    </row>
    <row r="60" spans="1:84" ht="12.75">
      <c r="A60" s="68">
        <v>52</v>
      </c>
      <c r="B60" s="178" t="s">
        <v>36</v>
      </c>
      <c r="C60" s="127" t="s">
        <v>27</v>
      </c>
      <c r="D60" s="163">
        <v>1485</v>
      </c>
      <c r="E60" s="154"/>
      <c r="F60" s="10">
        <f t="shared" si="21"/>
        <v>0</v>
      </c>
      <c r="G60" s="10"/>
      <c r="H60" s="10">
        <f t="shared" si="22"/>
        <v>0</v>
      </c>
      <c r="I60" s="10"/>
      <c r="J60" s="10">
        <f t="shared" si="23"/>
        <v>0</v>
      </c>
      <c r="K60" s="10"/>
      <c r="L60" s="10">
        <f t="shared" si="24"/>
        <v>0</v>
      </c>
      <c r="M60" s="10"/>
      <c r="N60" s="10">
        <f t="shared" si="25"/>
        <v>0</v>
      </c>
      <c r="O60" s="10"/>
      <c r="P60" s="10">
        <f t="shared" si="26"/>
        <v>0</v>
      </c>
      <c r="Q60" s="10"/>
      <c r="R60" s="10">
        <f t="shared" si="27"/>
        <v>0</v>
      </c>
      <c r="S60" s="10"/>
      <c r="T60" s="10">
        <f t="shared" si="28"/>
        <v>0</v>
      </c>
      <c r="U60" s="4"/>
      <c r="V60" s="166">
        <f t="shared" si="29"/>
        <v>0</v>
      </c>
      <c r="W60" s="66"/>
      <c r="X60" s="10">
        <f t="shared" si="41"/>
        <v>0</v>
      </c>
      <c r="Y60" s="4"/>
      <c r="Z60" s="10">
        <f t="shared" si="42"/>
        <v>0</v>
      </c>
      <c r="AA60" s="4"/>
      <c r="AB60" s="10">
        <f t="shared" si="43"/>
        <v>0</v>
      </c>
      <c r="AC60" s="4"/>
      <c r="AD60" s="10">
        <f t="shared" si="44"/>
        <v>0</v>
      </c>
      <c r="AE60" s="4"/>
      <c r="AF60" s="10">
        <f t="shared" si="45"/>
        <v>0</v>
      </c>
      <c r="AG60" s="4"/>
      <c r="AH60" s="10">
        <f t="shared" si="46"/>
        <v>0</v>
      </c>
      <c r="AI60" s="10"/>
      <c r="AJ60" s="10">
        <f t="shared" si="30"/>
        <v>0</v>
      </c>
      <c r="AK60" s="4"/>
      <c r="AL60" s="10">
        <f t="shared" si="47"/>
        <v>0</v>
      </c>
      <c r="AM60" s="4"/>
      <c r="AN60" s="10">
        <f t="shared" si="31"/>
        <v>0</v>
      </c>
      <c r="AO60" s="4"/>
      <c r="AP60" s="10">
        <f t="shared" si="32"/>
        <v>0</v>
      </c>
      <c r="AQ60" s="4"/>
      <c r="AR60" s="10">
        <f t="shared" si="33"/>
        <v>0</v>
      </c>
      <c r="AS60" s="4"/>
      <c r="AT60" s="166">
        <f t="shared" si="34"/>
        <v>0</v>
      </c>
      <c r="AU60" s="87"/>
      <c r="AV60" s="10">
        <f t="shared" si="35"/>
        <v>0</v>
      </c>
      <c r="AW60" s="4"/>
      <c r="AX60" s="10">
        <f t="shared" si="36"/>
        <v>0</v>
      </c>
      <c r="AY60" s="4"/>
      <c r="AZ60" s="10">
        <f t="shared" si="37"/>
        <v>0</v>
      </c>
      <c r="BA60" s="4"/>
      <c r="BB60" s="10">
        <f t="shared" si="38"/>
        <v>0</v>
      </c>
      <c r="BC60" s="4"/>
      <c r="BD60" s="10">
        <f t="shared" si="48"/>
        <v>0</v>
      </c>
      <c r="BE60" s="4"/>
      <c r="BF60" s="10">
        <f t="shared" si="49"/>
        <v>0</v>
      </c>
      <c r="BG60" s="4"/>
      <c r="BH60" s="10">
        <f t="shared" si="50"/>
        <v>0</v>
      </c>
      <c r="BI60" s="4"/>
      <c r="BJ60" s="10">
        <f t="shared" si="51"/>
        <v>0</v>
      </c>
      <c r="BK60" s="4"/>
      <c r="BL60" s="166">
        <f t="shared" si="52"/>
        <v>0</v>
      </c>
      <c r="BM60" s="87"/>
      <c r="BN60" s="10">
        <f t="shared" si="53"/>
        <v>0</v>
      </c>
      <c r="BO60" s="4"/>
      <c r="BP60" s="10">
        <f t="shared" si="54"/>
        <v>0</v>
      </c>
      <c r="BQ60" s="4"/>
      <c r="BR60" s="10">
        <f t="shared" si="55"/>
        <v>0</v>
      </c>
      <c r="BS60" s="4"/>
      <c r="BT60" s="10">
        <f t="shared" si="56"/>
        <v>0</v>
      </c>
      <c r="BU60" s="4"/>
      <c r="BV60" s="11">
        <f t="shared" si="57"/>
        <v>0</v>
      </c>
      <c r="BW60" s="4"/>
      <c r="BX60" s="10">
        <f t="shared" si="58"/>
        <v>0</v>
      </c>
      <c r="BY60" s="4"/>
      <c r="BZ60" s="10">
        <f t="shared" si="59"/>
        <v>0</v>
      </c>
      <c r="CA60" s="4"/>
      <c r="CB60" s="10">
        <f t="shared" si="60"/>
        <v>0</v>
      </c>
      <c r="CC60" s="4"/>
      <c r="CD60" s="166">
        <f t="shared" si="61"/>
        <v>0</v>
      </c>
      <c r="CE60" s="185">
        <f t="shared" si="39"/>
        <v>0</v>
      </c>
      <c r="CF60" s="166">
        <f t="shared" si="40"/>
        <v>0</v>
      </c>
    </row>
    <row r="61" spans="1:84" ht="12.75">
      <c r="A61" s="68">
        <v>53</v>
      </c>
      <c r="B61" s="178"/>
      <c r="C61" s="127"/>
      <c r="D61" s="163"/>
      <c r="E61" s="154"/>
      <c r="F61" s="10">
        <f t="shared" si="21"/>
        <v>0</v>
      </c>
      <c r="G61" s="10"/>
      <c r="H61" s="10">
        <f t="shared" si="22"/>
        <v>0</v>
      </c>
      <c r="I61" s="10"/>
      <c r="J61" s="10">
        <f t="shared" si="23"/>
        <v>0</v>
      </c>
      <c r="K61" s="10"/>
      <c r="L61" s="10">
        <f t="shared" si="24"/>
        <v>0</v>
      </c>
      <c r="M61" s="10"/>
      <c r="N61" s="10">
        <f t="shared" si="25"/>
        <v>0</v>
      </c>
      <c r="O61" s="10"/>
      <c r="P61" s="10">
        <f t="shared" si="26"/>
        <v>0</v>
      </c>
      <c r="Q61" s="10"/>
      <c r="R61" s="10">
        <f t="shared" si="27"/>
        <v>0</v>
      </c>
      <c r="S61" s="10"/>
      <c r="T61" s="10">
        <f t="shared" si="28"/>
        <v>0</v>
      </c>
      <c r="U61" s="4"/>
      <c r="V61" s="166">
        <f t="shared" si="29"/>
        <v>0</v>
      </c>
      <c r="W61" s="66"/>
      <c r="X61" s="10">
        <f t="shared" si="41"/>
        <v>0</v>
      </c>
      <c r="Y61" s="4"/>
      <c r="Z61" s="10">
        <f t="shared" si="42"/>
        <v>0</v>
      </c>
      <c r="AA61" s="4"/>
      <c r="AB61" s="10">
        <f t="shared" si="43"/>
        <v>0</v>
      </c>
      <c r="AC61" s="4"/>
      <c r="AD61" s="10">
        <f t="shared" si="44"/>
        <v>0</v>
      </c>
      <c r="AE61" s="4"/>
      <c r="AF61" s="10">
        <f t="shared" si="45"/>
        <v>0</v>
      </c>
      <c r="AG61" s="4"/>
      <c r="AH61" s="10">
        <f t="shared" si="46"/>
        <v>0</v>
      </c>
      <c r="AI61" s="10"/>
      <c r="AJ61" s="10">
        <f t="shared" si="30"/>
        <v>0</v>
      </c>
      <c r="AK61" s="4"/>
      <c r="AL61" s="10">
        <f t="shared" si="47"/>
        <v>0</v>
      </c>
      <c r="AM61" s="4"/>
      <c r="AN61" s="10">
        <f t="shared" si="31"/>
        <v>0</v>
      </c>
      <c r="AO61" s="4"/>
      <c r="AP61" s="10">
        <f t="shared" si="32"/>
        <v>0</v>
      </c>
      <c r="AQ61" s="4"/>
      <c r="AR61" s="10">
        <f t="shared" si="33"/>
        <v>0</v>
      </c>
      <c r="AS61" s="4"/>
      <c r="AT61" s="166">
        <f t="shared" si="34"/>
        <v>0</v>
      </c>
      <c r="AU61" s="87"/>
      <c r="AV61" s="10">
        <f t="shared" si="35"/>
        <v>0</v>
      </c>
      <c r="AW61" s="4"/>
      <c r="AX61" s="10">
        <f t="shared" si="36"/>
        <v>0</v>
      </c>
      <c r="AY61" s="4"/>
      <c r="AZ61" s="10">
        <f t="shared" si="37"/>
        <v>0</v>
      </c>
      <c r="BA61" s="4"/>
      <c r="BB61" s="10">
        <f t="shared" si="38"/>
        <v>0</v>
      </c>
      <c r="BC61" s="4"/>
      <c r="BD61" s="10">
        <f t="shared" si="48"/>
        <v>0</v>
      </c>
      <c r="BE61" s="4"/>
      <c r="BF61" s="10">
        <f t="shared" si="49"/>
        <v>0</v>
      </c>
      <c r="BG61" s="4"/>
      <c r="BH61" s="10">
        <f t="shared" si="50"/>
        <v>0</v>
      </c>
      <c r="BI61" s="4"/>
      <c r="BJ61" s="10">
        <f t="shared" si="51"/>
        <v>0</v>
      </c>
      <c r="BK61" s="4"/>
      <c r="BL61" s="166">
        <f t="shared" si="52"/>
        <v>0</v>
      </c>
      <c r="BM61" s="87"/>
      <c r="BN61" s="10">
        <f t="shared" si="53"/>
        <v>0</v>
      </c>
      <c r="BO61" s="4"/>
      <c r="BP61" s="10">
        <f t="shared" si="54"/>
        <v>0</v>
      </c>
      <c r="BQ61" s="4"/>
      <c r="BR61" s="10">
        <f t="shared" si="55"/>
        <v>0</v>
      </c>
      <c r="BS61" s="4"/>
      <c r="BT61" s="10">
        <f t="shared" si="56"/>
        <v>0</v>
      </c>
      <c r="BU61" s="4"/>
      <c r="BV61" s="11">
        <f t="shared" si="57"/>
        <v>0</v>
      </c>
      <c r="BW61" s="4"/>
      <c r="BX61" s="10">
        <f t="shared" si="58"/>
        <v>0</v>
      </c>
      <c r="BY61" s="4"/>
      <c r="BZ61" s="10">
        <f t="shared" si="59"/>
        <v>0</v>
      </c>
      <c r="CA61" s="4"/>
      <c r="CB61" s="10">
        <f t="shared" si="60"/>
        <v>0</v>
      </c>
      <c r="CC61" s="4"/>
      <c r="CD61" s="166">
        <f t="shared" si="61"/>
        <v>0</v>
      </c>
      <c r="CE61" s="185">
        <f t="shared" si="39"/>
        <v>0</v>
      </c>
      <c r="CF61" s="166">
        <f t="shared" si="40"/>
        <v>0</v>
      </c>
    </row>
    <row r="62" spans="1:84" ht="14.25">
      <c r="A62" s="68">
        <v>54</v>
      </c>
      <c r="B62" s="180" t="s">
        <v>39</v>
      </c>
      <c r="C62" s="127" t="s">
        <v>9</v>
      </c>
      <c r="D62" s="163">
        <v>200</v>
      </c>
      <c r="E62" s="154"/>
      <c r="F62" s="10">
        <f t="shared" si="21"/>
        <v>0</v>
      </c>
      <c r="G62" s="10"/>
      <c r="H62" s="10">
        <f t="shared" si="22"/>
        <v>0</v>
      </c>
      <c r="I62" s="10"/>
      <c r="J62" s="10">
        <f t="shared" si="23"/>
        <v>0</v>
      </c>
      <c r="K62" s="10"/>
      <c r="L62" s="10">
        <f t="shared" si="24"/>
        <v>0</v>
      </c>
      <c r="M62" s="10"/>
      <c r="N62" s="10">
        <f>M62*D62</f>
        <v>0</v>
      </c>
      <c r="O62" s="10"/>
      <c r="P62" s="10">
        <f t="shared" si="26"/>
        <v>0</v>
      </c>
      <c r="Q62" s="10"/>
      <c r="R62" s="10">
        <f t="shared" si="27"/>
        <v>0</v>
      </c>
      <c r="S62" s="10"/>
      <c r="T62" s="10">
        <f t="shared" si="28"/>
        <v>0</v>
      </c>
      <c r="U62" s="4"/>
      <c r="V62" s="166">
        <f t="shared" si="29"/>
        <v>0</v>
      </c>
      <c r="W62" s="66"/>
      <c r="X62" s="10">
        <f t="shared" si="41"/>
        <v>0</v>
      </c>
      <c r="Y62" s="4"/>
      <c r="Z62" s="10">
        <f t="shared" si="42"/>
        <v>0</v>
      </c>
      <c r="AA62" s="4"/>
      <c r="AB62" s="10">
        <f t="shared" si="43"/>
        <v>0</v>
      </c>
      <c r="AC62" s="4"/>
      <c r="AD62" s="10">
        <f t="shared" si="44"/>
        <v>0</v>
      </c>
      <c r="AE62" s="4"/>
      <c r="AF62" s="10">
        <f t="shared" si="45"/>
        <v>0</v>
      </c>
      <c r="AG62" s="4"/>
      <c r="AH62" s="10">
        <f t="shared" si="46"/>
        <v>0</v>
      </c>
      <c r="AI62" s="10"/>
      <c r="AJ62" s="10">
        <f t="shared" si="30"/>
        <v>0</v>
      </c>
      <c r="AK62" s="4"/>
      <c r="AL62" s="10">
        <f t="shared" si="47"/>
        <v>0</v>
      </c>
      <c r="AM62" s="4"/>
      <c r="AN62" s="10">
        <f t="shared" si="31"/>
        <v>0</v>
      </c>
      <c r="AO62" s="4"/>
      <c r="AP62" s="10">
        <f t="shared" si="32"/>
        <v>0</v>
      </c>
      <c r="AQ62" s="4"/>
      <c r="AR62" s="10">
        <f t="shared" si="33"/>
        <v>0</v>
      </c>
      <c r="AS62" s="4"/>
      <c r="AT62" s="166">
        <f t="shared" si="34"/>
        <v>0</v>
      </c>
      <c r="AU62" s="87"/>
      <c r="AV62" s="10">
        <f t="shared" si="35"/>
        <v>0</v>
      </c>
      <c r="AW62" s="4"/>
      <c r="AX62" s="10">
        <f t="shared" si="36"/>
        <v>0</v>
      </c>
      <c r="AY62" s="4"/>
      <c r="AZ62" s="10">
        <f t="shared" si="37"/>
        <v>0</v>
      </c>
      <c r="BA62" s="4"/>
      <c r="BB62" s="10">
        <f t="shared" si="38"/>
        <v>0</v>
      </c>
      <c r="BC62" s="4"/>
      <c r="BD62" s="10">
        <f t="shared" si="48"/>
        <v>0</v>
      </c>
      <c r="BE62" s="4"/>
      <c r="BF62" s="10">
        <f t="shared" si="49"/>
        <v>0</v>
      </c>
      <c r="BG62" s="4"/>
      <c r="BH62" s="10">
        <f t="shared" si="50"/>
        <v>0</v>
      </c>
      <c r="BI62" s="4"/>
      <c r="BJ62" s="10">
        <f t="shared" si="51"/>
        <v>0</v>
      </c>
      <c r="BK62" s="4"/>
      <c r="BL62" s="166">
        <f t="shared" si="52"/>
        <v>0</v>
      </c>
      <c r="BM62" s="87"/>
      <c r="BN62" s="10">
        <f t="shared" si="53"/>
        <v>0</v>
      </c>
      <c r="BO62" s="4"/>
      <c r="BP62" s="10">
        <f t="shared" si="54"/>
        <v>0</v>
      </c>
      <c r="BQ62" s="4"/>
      <c r="BR62" s="10">
        <f t="shared" si="55"/>
        <v>0</v>
      </c>
      <c r="BS62" s="4"/>
      <c r="BT62" s="10">
        <f t="shared" si="56"/>
        <v>0</v>
      </c>
      <c r="BU62" s="4"/>
      <c r="BV62" s="11">
        <f t="shared" si="57"/>
        <v>0</v>
      </c>
      <c r="BW62" s="4"/>
      <c r="BX62" s="10">
        <f t="shared" si="58"/>
        <v>0</v>
      </c>
      <c r="BY62" s="4"/>
      <c r="BZ62" s="10">
        <f t="shared" si="59"/>
        <v>0</v>
      </c>
      <c r="CA62" s="4"/>
      <c r="CB62" s="10">
        <f t="shared" si="60"/>
        <v>0</v>
      </c>
      <c r="CC62" s="4"/>
      <c r="CD62" s="166">
        <f t="shared" si="61"/>
        <v>0</v>
      </c>
      <c r="CE62" s="185">
        <f t="shared" si="39"/>
        <v>0</v>
      </c>
      <c r="CF62" s="166">
        <f t="shared" si="40"/>
        <v>0</v>
      </c>
    </row>
    <row r="63" spans="1:84" ht="15.75" thickBot="1">
      <c r="A63" s="167"/>
      <c r="B63" s="181" t="s">
        <v>40</v>
      </c>
      <c r="C63" s="158"/>
      <c r="D63" s="164"/>
      <c r="E63" s="168"/>
      <c r="F63" s="434">
        <f>SUM(F9:F62)</f>
        <v>36752.8</v>
      </c>
      <c r="G63" s="169"/>
      <c r="H63" s="434">
        <f>SUM(H9:H62)</f>
        <v>54063</v>
      </c>
      <c r="I63" s="169"/>
      <c r="J63" s="434">
        <f>SUM(J9:J62)</f>
        <v>14414</v>
      </c>
      <c r="K63" s="169"/>
      <c r="L63" s="434">
        <f>SUM(L9:L62)</f>
        <v>30092</v>
      </c>
      <c r="M63" s="169"/>
      <c r="N63" s="434">
        <f>SUM(N9:N62)</f>
        <v>37368</v>
      </c>
      <c r="O63" s="169"/>
      <c r="P63" s="434">
        <f>SUM(P9:P62)</f>
        <v>11880.7</v>
      </c>
      <c r="Q63" s="169"/>
      <c r="R63" s="434">
        <f>SUM(R9:R62)</f>
        <v>58058</v>
      </c>
      <c r="S63" s="169"/>
      <c r="T63" s="434">
        <f>SUM(T9:T62)</f>
        <v>38103</v>
      </c>
      <c r="U63" s="170"/>
      <c r="V63" s="435">
        <f>SUM(V9:V62)</f>
        <v>2505</v>
      </c>
      <c r="W63" s="80"/>
      <c r="X63" s="434">
        <f>SUM(X9:X62)</f>
        <v>2004</v>
      </c>
      <c r="Y63" s="170"/>
      <c r="Z63" s="434">
        <f>SUM(Z9:Z62)</f>
        <v>20157</v>
      </c>
      <c r="AA63" s="170"/>
      <c r="AB63" s="434">
        <f>SUM(AB9:AB62)</f>
        <v>2004</v>
      </c>
      <c r="AC63" s="170"/>
      <c r="AD63" s="434">
        <f>SUM(AD9:AD62)</f>
        <v>3006</v>
      </c>
      <c r="AE63" s="170"/>
      <c r="AF63" s="434">
        <f>SUM(AF9:AF62)</f>
        <v>10534</v>
      </c>
      <c r="AG63" s="170"/>
      <c r="AH63" s="434">
        <f>SUM(AH9:AH62)</f>
        <v>12801</v>
      </c>
      <c r="AI63" s="170"/>
      <c r="AJ63" s="434">
        <f>SUM(AJ9:AJ62)</f>
        <v>14606</v>
      </c>
      <c r="AK63" s="170"/>
      <c r="AL63" s="434">
        <f>SUM(AL9:AL62)</f>
        <v>7425</v>
      </c>
      <c r="AM63" s="170"/>
      <c r="AN63" s="434">
        <f>SUM(AN9:AN62)</f>
        <v>5940</v>
      </c>
      <c r="AO63" s="170"/>
      <c r="AP63" s="434">
        <f>SUM(AP9:AP62)</f>
        <v>5940</v>
      </c>
      <c r="AQ63" s="170"/>
      <c r="AR63" s="434">
        <f>SUM(AR9:AR62)</f>
        <v>5940</v>
      </c>
      <c r="AS63" s="170"/>
      <c r="AT63" s="435">
        <f>SUM(AT9:AT62)</f>
        <v>5940</v>
      </c>
      <c r="AU63" s="93"/>
      <c r="AV63" s="434">
        <f>SUM(AV9:AV62)</f>
        <v>8445</v>
      </c>
      <c r="AW63" s="170"/>
      <c r="AX63" s="434">
        <f>SUM(AX9:AX62)</f>
        <v>19511</v>
      </c>
      <c r="AY63" s="170"/>
      <c r="AZ63" s="434">
        <f>SUM(AZ9:AZ62)</f>
        <v>5231</v>
      </c>
      <c r="BA63" s="170"/>
      <c r="BB63" s="434">
        <f>SUM(BB9:BB62)</f>
        <v>14902</v>
      </c>
      <c r="BC63" s="170"/>
      <c r="BD63" s="434">
        <f>SUM(BD9:BD62)</f>
        <v>13296</v>
      </c>
      <c r="BE63" s="170"/>
      <c r="BF63" s="434">
        <f>SUM(BF9:BF62)</f>
        <v>18216</v>
      </c>
      <c r="BG63" s="170"/>
      <c r="BH63" s="434">
        <f>SUM(BH9:BH62)</f>
        <v>36432</v>
      </c>
      <c r="BI63" s="170"/>
      <c r="BJ63" s="434">
        <f>SUM(BJ9:BJ62)</f>
        <v>18216</v>
      </c>
      <c r="BK63" s="170"/>
      <c r="BL63" s="435">
        <f>SUM(BJ63)</f>
        <v>18216</v>
      </c>
      <c r="BM63" s="93"/>
      <c r="BN63" s="434">
        <f>SUM(BL63)</f>
        <v>18216</v>
      </c>
      <c r="BO63" s="170"/>
      <c r="BP63" s="434">
        <f>SUM(BP9:BP62)</f>
        <v>0</v>
      </c>
      <c r="BQ63" s="170"/>
      <c r="BR63" s="434">
        <f>SUM(BR9:BR62)</f>
        <v>16368</v>
      </c>
      <c r="BS63" s="170"/>
      <c r="BT63" s="434">
        <f>SUM(BT9:BT62)</f>
        <v>3006</v>
      </c>
      <c r="BU63" s="170"/>
      <c r="BV63" s="436">
        <f>SUM(BV9:BV62)</f>
        <v>0</v>
      </c>
      <c r="BW63" s="170"/>
      <c r="BX63" s="434">
        <f>SUM(BX9:BX62)</f>
        <v>18873</v>
      </c>
      <c r="BY63" s="170"/>
      <c r="BZ63" s="434">
        <f>SUM(BZ9:BZ62)</f>
        <v>16005</v>
      </c>
      <c r="CA63" s="170"/>
      <c r="CB63" s="434">
        <f>SUM(CB9:CB62)</f>
        <v>0</v>
      </c>
      <c r="CC63" s="170"/>
      <c r="CD63" s="435">
        <f>SUM(CD9:CD62)</f>
        <v>25265</v>
      </c>
      <c r="CE63" s="188"/>
      <c r="CF63" s="189">
        <f>SUM(CF9:CF62)</f>
        <v>629731.5</v>
      </c>
    </row>
    <row r="64" ht="12.75">
      <c r="AN64" s="124"/>
    </row>
    <row r="66" spans="1:58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1:58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</row>
    <row r="81" spans="1:58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</row>
    <row r="82" spans="1:58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</row>
    <row r="83" spans="1:58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</row>
    <row r="84" spans="1:58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</row>
    <row r="85" spans="1:58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</row>
    <row r="86" spans="1:58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</row>
    <row r="87" spans="1:58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</row>
    <row r="88" spans="1:58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</row>
    <row r="89" spans="1:58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</row>
    <row r="90" spans="1:58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</row>
    <row r="91" spans="1:58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</row>
    <row r="92" spans="1:58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</row>
    <row r="93" spans="1:58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</row>
    <row r="94" spans="1:58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</row>
    <row r="95" spans="1:58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</row>
    <row r="96" spans="1:58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</row>
    <row r="97" spans="1:58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</row>
    <row r="98" spans="1:58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</row>
    <row r="99" spans="1:58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</row>
    <row r="100" spans="1:58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</row>
    <row r="101" spans="1:58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</row>
    <row r="102" spans="1:58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</row>
    <row r="103" spans="1:58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</row>
    <row r="104" spans="1:58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</row>
    <row r="105" spans="1:58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</row>
    <row r="106" spans="1:58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</row>
    <row r="107" spans="1:58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</row>
    <row r="108" spans="1:58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</row>
    <row r="109" spans="1:58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</row>
    <row r="110" spans="1:58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</row>
    <row r="111" spans="1:58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</row>
    <row r="112" spans="1:58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</row>
    <row r="113" spans="1:58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</row>
    <row r="114" spans="1:58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</row>
    <row r="115" spans="1:58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</row>
    <row r="116" spans="1:58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</row>
    <row r="117" spans="1:58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</row>
    <row r="118" spans="1:58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</row>
    <row r="119" spans="1:58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</row>
    <row r="120" spans="1:58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</row>
    <row r="121" spans="1:58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</row>
    <row r="122" spans="1:58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</row>
    <row r="123" spans="1:58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</row>
    <row r="124" spans="1:58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</row>
    <row r="125" spans="1:58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</row>
    <row r="126" spans="1:58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</row>
    <row r="127" spans="1:58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</row>
    <row r="128" spans="1:58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</row>
    <row r="129" spans="1:58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</row>
  </sheetData>
  <mergeCells count="101">
    <mergeCell ref="AU6:AV6"/>
    <mergeCell ref="BE6:BF6"/>
    <mergeCell ref="BA6:BB6"/>
    <mergeCell ref="BC6:BD6"/>
    <mergeCell ref="AW6:AX6"/>
    <mergeCell ref="AY6:AZ6"/>
    <mergeCell ref="AS6:AT6"/>
    <mergeCell ref="AQ6:AR6"/>
    <mergeCell ref="AE6:AF6"/>
    <mergeCell ref="AG6:AH6"/>
    <mergeCell ref="AK6:AL6"/>
    <mergeCell ref="AM6:AN6"/>
    <mergeCell ref="AO6:AP6"/>
    <mergeCell ref="U6:V6"/>
    <mergeCell ref="Y6:Z6"/>
    <mergeCell ref="AA6:AB6"/>
    <mergeCell ref="AC6:AD6"/>
    <mergeCell ref="W6:X6"/>
    <mergeCell ref="CF5:CF7"/>
    <mergeCell ref="CA5:CB5"/>
    <mergeCell ref="CC5:CD5"/>
    <mergeCell ref="CC6:CD6"/>
    <mergeCell ref="CE5:CE7"/>
    <mergeCell ref="BG6:BH6"/>
    <mergeCell ref="BI6:BJ6"/>
    <mergeCell ref="BK6:BL6"/>
    <mergeCell ref="BM6:BN6"/>
    <mergeCell ref="BO6:BP6"/>
    <mergeCell ref="BQ6:BR6"/>
    <mergeCell ref="CA6:CB6"/>
    <mergeCell ref="BS5:BT5"/>
    <mergeCell ref="BS6:BT6"/>
    <mergeCell ref="BU6:BV6"/>
    <mergeCell ref="BW6:BX6"/>
    <mergeCell ref="BY6:BZ6"/>
    <mergeCell ref="BY5:BZ5"/>
    <mergeCell ref="BU5:BV5"/>
    <mergeCell ref="E6:F6"/>
    <mergeCell ref="G6:H6"/>
    <mergeCell ref="W5:X5"/>
    <mergeCell ref="Y5:Z5"/>
    <mergeCell ref="I6:J6"/>
    <mergeCell ref="K6:L6"/>
    <mergeCell ref="M6:N6"/>
    <mergeCell ref="O6:P6"/>
    <mergeCell ref="Q6:R6"/>
    <mergeCell ref="S6:T6"/>
    <mergeCell ref="AM1:AN1"/>
    <mergeCell ref="AM2:AN2"/>
    <mergeCell ref="AI6:AJ6"/>
    <mergeCell ref="BW5:BX5"/>
    <mergeCell ref="BO1:BP1"/>
    <mergeCell ref="BO2:BP2"/>
    <mergeCell ref="BS1:BT1"/>
    <mergeCell ref="BS2:BT2"/>
    <mergeCell ref="AI5:AJ5"/>
    <mergeCell ref="AK5:AL5"/>
    <mergeCell ref="G5:H5"/>
    <mergeCell ref="BE1:BF1"/>
    <mergeCell ref="BE2:BF2"/>
    <mergeCell ref="BQ5:BR5"/>
    <mergeCell ref="BI5:BJ5"/>
    <mergeCell ref="BK5:BL5"/>
    <mergeCell ref="BM5:BN5"/>
    <mergeCell ref="BG5:BH5"/>
    <mergeCell ref="BA5:BB5"/>
    <mergeCell ref="I5:J5"/>
    <mergeCell ref="E1:F1"/>
    <mergeCell ref="E2:F2"/>
    <mergeCell ref="E3:F3"/>
    <mergeCell ref="E5:F5"/>
    <mergeCell ref="K5:L5"/>
    <mergeCell ref="M5:N5"/>
    <mergeCell ref="O5:P5"/>
    <mergeCell ref="Q5:R5"/>
    <mergeCell ref="S5:T5"/>
    <mergeCell ref="U5:V5"/>
    <mergeCell ref="G1:H1"/>
    <mergeCell ref="G2:H2"/>
    <mergeCell ref="G3:H3"/>
    <mergeCell ref="K1:L1"/>
    <mergeCell ref="K2:L2"/>
    <mergeCell ref="K3:L3"/>
    <mergeCell ref="O1:P1"/>
    <mergeCell ref="O2:P2"/>
    <mergeCell ref="O3:P3"/>
    <mergeCell ref="Q1:R1"/>
    <mergeCell ref="Q2:R2"/>
    <mergeCell ref="Q3:R3"/>
    <mergeCell ref="AA5:AB5"/>
    <mergeCell ref="AC5:AD5"/>
    <mergeCell ref="AE5:AF5"/>
    <mergeCell ref="AG5:AH5"/>
    <mergeCell ref="AM5:AN5"/>
    <mergeCell ref="AO5:AP5"/>
    <mergeCell ref="AY5:AZ5"/>
    <mergeCell ref="BC5:BD5"/>
    <mergeCell ref="AQ5:AR5"/>
    <mergeCell ref="AS5:AT5"/>
    <mergeCell ref="AU5:AV5"/>
    <mergeCell ref="AW5:AX5"/>
  </mergeCells>
  <printOptions/>
  <pageMargins left="0.9055118110236221" right="0.1968503937007874" top="0.7480314960629921" bottom="0.15748031496062992" header="0.15748031496062992" footer="0.15748031496062992"/>
  <pageSetup horizontalDpi="600" verticalDpi="600" orientation="portrait" paperSize="9" scale="87" r:id="rId1"/>
  <rowBreaks count="1" manualBreakCount="1">
    <brk id="64" max="83" man="1"/>
  </rowBreaks>
  <colBreaks count="1" manualBreakCount="1">
    <brk id="16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68"/>
  <sheetViews>
    <sheetView view="pageBreakPreview" zoomScale="75" zoomScaleNormal="75" zoomScaleSheetLayoutView="75" workbookViewId="0" topLeftCell="A1">
      <pane xSplit="4" ySplit="7" topLeftCell="AP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W3" sqref="AW3"/>
    </sheetView>
  </sheetViews>
  <sheetFormatPr defaultColWidth="9.00390625" defaultRowHeight="12.75"/>
  <cols>
    <col min="1" max="1" width="5.00390625" style="0" customWidth="1"/>
    <col min="2" max="2" width="54.375" style="0" customWidth="1"/>
    <col min="3" max="3" width="11.25390625" style="0" customWidth="1"/>
    <col min="4" max="4" width="11.00390625" style="0" customWidth="1"/>
    <col min="51" max="51" width="9.25390625" style="0" customWidth="1"/>
    <col min="56" max="57" width="10.875" style="0" customWidth="1"/>
    <col min="58" max="58" width="12.375" style="0" customWidth="1"/>
  </cols>
  <sheetData>
    <row r="1" spans="4:57" ht="12.75">
      <c r="D1" s="507"/>
      <c r="E1" s="507"/>
      <c r="F1" s="507"/>
      <c r="BC1" s="506"/>
      <c r="BD1" s="507"/>
      <c r="BE1" s="507"/>
    </row>
    <row r="2" spans="4:57" ht="12.75">
      <c r="D2" s="507"/>
      <c r="E2" s="507"/>
      <c r="F2" s="507"/>
      <c r="BC2" s="507"/>
      <c r="BD2" s="507"/>
      <c r="BE2" s="507"/>
    </row>
    <row r="3" spans="4:57" ht="12.75">
      <c r="D3" s="466"/>
      <c r="F3" s="466"/>
      <c r="BC3" s="507"/>
      <c r="BD3" s="507"/>
      <c r="BE3" s="466"/>
    </row>
    <row r="4" spans="1:58" ht="23.25" customHeight="1" thickBot="1">
      <c r="A4" s="202" t="s">
        <v>115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24.75" customHeight="1" thickBot="1">
      <c r="A5" s="155"/>
      <c r="B5" s="159"/>
      <c r="C5" s="159"/>
      <c r="D5" s="159"/>
      <c r="E5" s="532" t="s">
        <v>223</v>
      </c>
      <c r="F5" s="539"/>
      <c r="G5" s="532" t="s">
        <v>223</v>
      </c>
      <c r="H5" s="533"/>
      <c r="I5" s="532" t="s">
        <v>223</v>
      </c>
      <c r="J5" s="533"/>
      <c r="K5" s="532" t="s">
        <v>223</v>
      </c>
      <c r="L5" s="533"/>
      <c r="M5" s="532" t="s">
        <v>223</v>
      </c>
      <c r="N5" s="533"/>
      <c r="O5" s="532" t="s">
        <v>223</v>
      </c>
      <c r="P5" s="533"/>
      <c r="Q5" s="532" t="s">
        <v>223</v>
      </c>
      <c r="R5" s="533"/>
      <c r="S5" s="532" t="s">
        <v>223</v>
      </c>
      <c r="T5" s="533"/>
      <c r="U5" s="532" t="s">
        <v>223</v>
      </c>
      <c r="V5" s="533"/>
      <c r="W5" s="532" t="s">
        <v>223</v>
      </c>
      <c r="X5" s="533"/>
      <c r="Y5" s="532" t="s">
        <v>223</v>
      </c>
      <c r="Z5" s="533"/>
      <c r="AA5" s="532" t="s">
        <v>223</v>
      </c>
      <c r="AB5" s="533"/>
      <c r="AC5" s="532" t="s">
        <v>223</v>
      </c>
      <c r="AD5" s="533"/>
      <c r="AE5" s="532" t="s">
        <v>223</v>
      </c>
      <c r="AF5" s="533"/>
      <c r="AG5" s="532" t="s">
        <v>223</v>
      </c>
      <c r="AH5" s="533"/>
      <c r="AI5" s="532" t="s">
        <v>223</v>
      </c>
      <c r="AJ5" s="533"/>
      <c r="AK5" s="532" t="s">
        <v>223</v>
      </c>
      <c r="AL5" s="533"/>
      <c r="AM5" s="532" t="s">
        <v>223</v>
      </c>
      <c r="AN5" s="533"/>
      <c r="AO5" s="532" t="s">
        <v>61</v>
      </c>
      <c r="AP5" s="533"/>
      <c r="AQ5" s="565" t="s">
        <v>224</v>
      </c>
      <c r="AR5" s="566"/>
      <c r="AS5" s="565" t="s">
        <v>224</v>
      </c>
      <c r="AT5" s="566"/>
      <c r="AU5" s="565" t="s">
        <v>224</v>
      </c>
      <c r="AV5" s="566"/>
      <c r="AW5" s="565" t="s">
        <v>224</v>
      </c>
      <c r="AX5" s="566"/>
      <c r="AY5" s="565" t="s">
        <v>224</v>
      </c>
      <c r="AZ5" s="566"/>
      <c r="BA5" s="532" t="s">
        <v>201</v>
      </c>
      <c r="BB5" s="539"/>
      <c r="BC5" s="534" t="s">
        <v>256</v>
      </c>
      <c r="BD5" s="539"/>
      <c r="BE5" s="557" t="s">
        <v>4</v>
      </c>
      <c r="BF5" s="553" t="s">
        <v>5</v>
      </c>
    </row>
    <row r="6" spans="1:58" ht="21.75" customHeight="1" thickBot="1">
      <c r="A6" s="156" t="s">
        <v>105</v>
      </c>
      <c r="B6" s="175" t="s">
        <v>1</v>
      </c>
      <c r="C6" s="160" t="s">
        <v>107</v>
      </c>
      <c r="D6" s="160" t="s">
        <v>103</v>
      </c>
      <c r="E6" s="549" t="s">
        <v>3</v>
      </c>
      <c r="F6" s="514"/>
      <c r="G6" s="525">
        <v>2</v>
      </c>
      <c r="H6" s="531"/>
      <c r="I6" s="531">
        <v>3</v>
      </c>
      <c r="J6" s="531"/>
      <c r="K6" s="531">
        <v>5</v>
      </c>
      <c r="L6" s="531"/>
      <c r="M6" s="531">
        <v>6</v>
      </c>
      <c r="N6" s="531"/>
      <c r="O6" s="531">
        <v>7</v>
      </c>
      <c r="P6" s="531"/>
      <c r="Q6" s="531">
        <v>8</v>
      </c>
      <c r="R6" s="531"/>
      <c r="S6" s="531">
        <v>9</v>
      </c>
      <c r="T6" s="514"/>
      <c r="U6" s="547">
        <v>10</v>
      </c>
      <c r="V6" s="548"/>
      <c r="W6" s="548">
        <v>11</v>
      </c>
      <c r="X6" s="548"/>
      <c r="Y6" s="551">
        <v>13</v>
      </c>
      <c r="Z6" s="551"/>
      <c r="AA6" s="546">
        <v>15</v>
      </c>
      <c r="AB6" s="546"/>
      <c r="AC6" s="546">
        <v>16</v>
      </c>
      <c r="AD6" s="546"/>
      <c r="AE6" s="546">
        <v>18</v>
      </c>
      <c r="AF6" s="552"/>
      <c r="AG6" s="546">
        <v>19</v>
      </c>
      <c r="AH6" s="546"/>
      <c r="AI6" s="546">
        <v>20</v>
      </c>
      <c r="AJ6" s="546"/>
      <c r="AK6" s="550">
        <v>21</v>
      </c>
      <c r="AL6" s="550"/>
      <c r="AM6" s="551">
        <v>22</v>
      </c>
      <c r="AN6" s="551"/>
      <c r="AO6" s="556">
        <v>25</v>
      </c>
      <c r="AP6" s="556"/>
      <c r="AQ6" s="551">
        <v>27</v>
      </c>
      <c r="AR6" s="551"/>
      <c r="AS6" s="563" t="s">
        <v>252</v>
      </c>
      <c r="AT6" s="562"/>
      <c r="AU6" s="551">
        <v>29</v>
      </c>
      <c r="AV6" s="551"/>
      <c r="AW6" s="551">
        <v>30</v>
      </c>
      <c r="AX6" s="551"/>
      <c r="AY6" s="551">
        <v>31</v>
      </c>
      <c r="AZ6" s="562"/>
      <c r="BA6" s="560">
        <v>2</v>
      </c>
      <c r="BB6" s="564"/>
      <c r="BC6" s="560" t="s">
        <v>254</v>
      </c>
      <c r="BD6" s="561"/>
      <c r="BE6" s="558"/>
      <c r="BF6" s="554"/>
    </row>
    <row r="7" spans="1:58" ht="26.25" thickBot="1">
      <c r="A7" s="71" t="s">
        <v>106</v>
      </c>
      <c r="B7" s="176"/>
      <c r="C7" s="161" t="s">
        <v>108</v>
      </c>
      <c r="D7" s="161" t="s">
        <v>109</v>
      </c>
      <c r="E7" s="125" t="s">
        <v>6</v>
      </c>
      <c r="F7" s="126" t="s">
        <v>7</v>
      </c>
      <c r="G7" s="365" t="s">
        <v>6</v>
      </c>
      <c r="H7" s="171" t="s">
        <v>7</v>
      </c>
      <c r="I7" s="172" t="s">
        <v>6</v>
      </c>
      <c r="J7" s="171" t="s">
        <v>7</v>
      </c>
      <c r="K7" s="172" t="s">
        <v>6</v>
      </c>
      <c r="L7" s="171" t="s">
        <v>7</v>
      </c>
      <c r="M7" s="172" t="s">
        <v>6</v>
      </c>
      <c r="N7" s="171" t="s">
        <v>7</v>
      </c>
      <c r="O7" s="172" t="s">
        <v>6</v>
      </c>
      <c r="P7" s="171" t="s">
        <v>7</v>
      </c>
      <c r="Q7" s="172" t="s">
        <v>6</v>
      </c>
      <c r="R7" s="171" t="s">
        <v>7</v>
      </c>
      <c r="S7" s="172" t="s">
        <v>6</v>
      </c>
      <c r="T7" s="126" t="s">
        <v>7</v>
      </c>
      <c r="U7" s="125" t="s">
        <v>6</v>
      </c>
      <c r="V7" s="171" t="s">
        <v>7</v>
      </c>
      <c r="W7" s="172" t="s">
        <v>6</v>
      </c>
      <c r="X7" s="171" t="s">
        <v>7</v>
      </c>
      <c r="Y7" s="282" t="s">
        <v>6</v>
      </c>
      <c r="Z7" s="218" t="s">
        <v>7</v>
      </c>
      <c r="AA7" s="219" t="s">
        <v>6</v>
      </c>
      <c r="AB7" s="220" t="s">
        <v>7</v>
      </c>
      <c r="AC7" s="219" t="s">
        <v>6</v>
      </c>
      <c r="AD7" s="220" t="s">
        <v>7</v>
      </c>
      <c r="AE7" s="219" t="s">
        <v>6</v>
      </c>
      <c r="AF7" s="350" t="s">
        <v>7</v>
      </c>
      <c r="AG7" s="224" t="s">
        <v>6</v>
      </c>
      <c r="AH7" s="223" t="s">
        <v>7</v>
      </c>
      <c r="AI7" s="224" t="s">
        <v>6</v>
      </c>
      <c r="AJ7" s="223" t="s">
        <v>7</v>
      </c>
      <c r="AK7" s="225" t="s">
        <v>6</v>
      </c>
      <c r="AL7" s="226" t="s">
        <v>7</v>
      </c>
      <c r="AM7" s="199" t="s">
        <v>6</v>
      </c>
      <c r="AN7" s="227" t="s">
        <v>7</v>
      </c>
      <c r="AO7" s="199" t="s">
        <v>6</v>
      </c>
      <c r="AP7" s="227" t="s">
        <v>7</v>
      </c>
      <c r="AQ7" s="199" t="s">
        <v>6</v>
      </c>
      <c r="AR7" s="227" t="s">
        <v>7</v>
      </c>
      <c r="AS7" s="199" t="s">
        <v>6</v>
      </c>
      <c r="AT7" s="284" t="s">
        <v>7</v>
      </c>
      <c r="AU7" s="199" t="s">
        <v>6</v>
      </c>
      <c r="AV7" s="227" t="s">
        <v>7</v>
      </c>
      <c r="AW7" s="199" t="s">
        <v>6</v>
      </c>
      <c r="AX7" s="227" t="s">
        <v>7</v>
      </c>
      <c r="AY7" s="199" t="s">
        <v>6</v>
      </c>
      <c r="AZ7" s="284" t="s">
        <v>7</v>
      </c>
      <c r="BA7" s="199" t="s">
        <v>6</v>
      </c>
      <c r="BB7" s="284" t="s">
        <v>7</v>
      </c>
      <c r="BC7" s="199" t="s">
        <v>6</v>
      </c>
      <c r="BD7" s="284" t="s">
        <v>7</v>
      </c>
      <c r="BE7" s="559"/>
      <c r="BF7" s="555"/>
    </row>
    <row r="8" spans="1:58" ht="14.25">
      <c r="A8" s="68"/>
      <c r="B8" s="177" t="s">
        <v>131</v>
      </c>
      <c r="C8" s="162"/>
      <c r="D8" s="210"/>
      <c r="E8" s="86"/>
      <c r="F8" s="69"/>
      <c r="G8" s="30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9"/>
      <c r="U8" s="349"/>
      <c r="V8" s="27"/>
      <c r="W8" s="27"/>
      <c r="X8" s="27"/>
      <c r="Y8" s="146"/>
      <c r="Z8" s="146"/>
      <c r="AA8" s="217"/>
      <c r="AB8" s="217"/>
      <c r="AC8" s="217"/>
      <c r="AD8" s="217"/>
      <c r="AE8" s="217"/>
      <c r="AF8" s="351"/>
      <c r="AG8" s="217"/>
      <c r="AH8" s="217"/>
      <c r="AI8" s="217"/>
      <c r="AJ8" s="217"/>
      <c r="AK8" s="222"/>
      <c r="AL8" s="222"/>
      <c r="AM8" s="146"/>
      <c r="AN8" s="146"/>
      <c r="AO8" s="146"/>
      <c r="AP8" s="146"/>
      <c r="AQ8" s="146"/>
      <c r="AR8" s="146"/>
      <c r="AS8" s="146"/>
      <c r="AT8" s="283"/>
      <c r="AU8" s="146"/>
      <c r="AV8" s="146"/>
      <c r="AW8" s="146"/>
      <c r="AX8" s="146"/>
      <c r="AY8" s="146"/>
      <c r="AZ8" s="283"/>
      <c r="BA8" s="146"/>
      <c r="BB8" s="283"/>
      <c r="BC8" s="146"/>
      <c r="BD8" s="283"/>
      <c r="BE8" s="288">
        <f aca="true" t="shared" si="0" ref="BE8:BF14">E8+G8+I8+K8+M8+O8+Q8+S8+U8+W8+Y8+AA8+AC8+AE8+AG8+AI8+AK8+AM8+AO8+AQ8+AS8+AU8+AW8+AY8+BA8+BC8</f>
        <v>0</v>
      </c>
      <c r="BF8" s="288">
        <f t="shared" si="0"/>
        <v>0</v>
      </c>
    </row>
    <row r="9" spans="1:58" ht="12.75">
      <c r="A9" s="68">
        <v>1</v>
      </c>
      <c r="B9" s="178" t="s">
        <v>8</v>
      </c>
      <c r="C9" s="163" t="s">
        <v>9</v>
      </c>
      <c r="D9" s="128">
        <v>445</v>
      </c>
      <c r="E9" s="87"/>
      <c r="F9" s="88">
        <f>E9*D9</f>
        <v>0</v>
      </c>
      <c r="G9" s="66"/>
      <c r="H9" s="4">
        <f>G9*D9</f>
        <v>0</v>
      </c>
      <c r="I9" s="4"/>
      <c r="J9" s="4">
        <f>I9*D9</f>
        <v>0</v>
      </c>
      <c r="K9" s="4"/>
      <c r="L9" s="4">
        <f aca="true" t="shared" si="1" ref="L9:L42">K9*D9</f>
        <v>0</v>
      </c>
      <c r="M9" s="4"/>
      <c r="N9" s="4">
        <f aca="true" t="shared" si="2" ref="N9:N42">M9*D9</f>
        <v>0</v>
      </c>
      <c r="O9" s="4"/>
      <c r="P9" s="4">
        <f aca="true" t="shared" si="3" ref="P9:P42">O9*D9</f>
        <v>0</v>
      </c>
      <c r="Q9" s="4"/>
      <c r="R9" s="4">
        <f aca="true" t="shared" si="4" ref="R9:R42">Q9*D9</f>
        <v>0</v>
      </c>
      <c r="S9" s="4"/>
      <c r="T9" s="91">
        <f aca="true" t="shared" si="5" ref="T9:T42">S9*D9</f>
        <v>0</v>
      </c>
      <c r="U9" s="4"/>
      <c r="V9" s="4">
        <f aca="true" t="shared" si="6" ref="V9:V42">U9*D9</f>
        <v>0</v>
      </c>
      <c r="W9" s="4"/>
      <c r="X9" s="4">
        <f aca="true" t="shared" si="7" ref="X9:X42">W9*D9</f>
        <v>0</v>
      </c>
      <c r="Y9" s="10"/>
      <c r="Z9" s="10">
        <f aca="true" t="shared" si="8" ref="Z9:Z42">Y9*D9</f>
        <v>0</v>
      </c>
      <c r="AA9" s="32"/>
      <c r="AB9" s="33">
        <f aca="true" t="shared" si="9" ref="AB9:AB42">AA9*D9</f>
        <v>0</v>
      </c>
      <c r="AC9" s="32"/>
      <c r="AD9" s="33">
        <f aca="true" t="shared" si="10" ref="AD9:AD42">AC9*D9</f>
        <v>0</v>
      </c>
      <c r="AE9" s="33"/>
      <c r="AF9" s="352">
        <f aca="true" t="shared" si="11" ref="AF9:AF42">AE9*D9</f>
        <v>0</v>
      </c>
      <c r="AG9" s="33">
        <v>2</v>
      </c>
      <c r="AH9" s="33">
        <f aca="true" t="shared" si="12" ref="AH9:AH42">AG9*D9</f>
        <v>890</v>
      </c>
      <c r="AI9" s="33"/>
      <c r="AJ9" s="33">
        <f aca="true" t="shared" si="13" ref="AJ9:AJ42">AI9*D9</f>
        <v>0</v>
      </c>
      <c r="AK9" s="14"/>
      <c r="AL9" s="14">
        <f aca="true" t="shared" si="14" ref="AL9:AL42">AK9*D9</f>
        <v>0</v>
      </c>
      <c r="AM9" s="13"/>
      <c r="AN9" s="13">
        <f aca="true" t="shared" si="15" ref="AN9:AN42">AM9*D9</f>
        <v>0</v>
      </c>
      <c r="AO9" s="13"/>
      <c r="AP9" s="13">
        <f aca="true" t="shared" si="16" ref="AP9:AP42">AO9*D9</f>
        <v>0</v>
      </c>
      <c r="AQ9" s="13"/>
      <c r="AR9" s="13">
        <f aca="true" t="shared" si="17" ref="AR9:AR42">AQ9*D9</f>
        <v>0</v>
      </c>
      <c r="AS9" s="13"/>
      <c r="AT9" s="229">
        <f aca="true" t="shared" si="18" ref="AT9:AT42">AS9*D9</f>
        <v>0</v>
      </c>
      <c r="AU9" s="13"/>
      <c r="AV9" s="13">
        <f aca="true" t="shared" si="19" ref="AV9:AV42">AU9*D9</f>
        <v>0</v>
      </c>
      <c r="AW9" s="13"/>
      <c r="AX9" s="13">
        <f aca="true" t="shared" si="20" ref="AX9:AX42">AW9*D9</f>
        <v>0</v>
      </c>
      <c r="AY9" s="13"/>
      <c r="AZ9" s="229">
        <f aca="true" t="shared" si="21" ref="AZ9:AZ42">AY9*D9</f>
        <v>0</v>
      </c>
      <c r="BA9" s="13"/>
      <c r="BB9" s="229">
        <f>BA9*D9</f>
        <v>0</v>
      </c>
      <c r="BC9" s="455">
        <f>60*0+20</f>
        <v>20</v>
      </c>
      <c r="BD9" s="462">
        <f>BC9*D9</f>
        <v>8900</v>
      </c>
      <c r="BE9" s="288">
        <f t="shared" si="0"/>
        <v>22</v>
      </c>
      <c r="BF9" s="288">
        <f t="shared" si="0"/>
        <v>9790</v>
      </c>
    </row>
    <row r="10" spans="1:58" ht="12.75">
      <c r="A10" s="68">
        <v>2</v>
      </c>
      <c r="B10" s="178" t="s">
        <v>10</v>
      </c>
      <c r="C10" s="163" t="s">
        <v>9</v>
      </c>
      <c r="D10" s="128">
        <v>501</v>
      </c>
      <c r="E10" s="447">
        <v>20</v>
      </c>
      <c r="F10" s="448">
        <f>E10*D10/2</f>
        <v>5010</v>
      </c>
      <c r="G10" s="66"/>
      <c r="H10" s="4">
        <f aca="true" t="shared" si="22" ref="H10:H64">G10*D10</f>
        <v>0</v>
      </c>
      <c r="I10" s="4"/>
      <c r="J10" s="4">
        <f aca="true" t="shared" si="23" ref="J10:J64">I10*D10</f>
        <v>0</v>
      </c>
      <c r="K10" s="4"/>
      <c r="L10" s="4">
        <f t="shared" si="1"/>
        <v>0</v>
      </c>
      <c r="M10" s="4"/>
      <c r="N10" s="4">
        <f t="shared" si="2"/>
        <v>0</v>
      </c>
      <c r="O10" s="4"/>
      <c r="P10" s="4">
        <f t="shared" si="3"/>
        <v>0</v>
      </c>
      <c r="Q10" s="4"/>
      <c r="R10" s="4">
        <f t="shared" si="4"/>
        <v>0</v>
      </c>
      <c r="S10" s="4"/>
      <c r="T10" s="91">
        <f t="shared" si="5"/>
        <v>0</v>
      </c>
      <c r="U10" s="4"/>
      <c r="V10" s="4">
        <f t="shared" si="6"/>
        <v>0</v>
      </c>
      <c r="W10" s="4"/>
      <c r="X10" s="4">
        <f t="shared" si="7"/>
        <v>0</v>
      </c>
      <c r="Y10" s="10"/>
      <c r="Z10" s="10">
        <f t="shared" si="8"/>
        <v>0</v>
      </c>
      <c r="AA10" s="32"/>
      <c r="AB10" s="33">
        <f t="shared" si="9"/>
        <v>0</v>
      </c>
      <c r="AC10" s="32"/>
      <c r="AD10" s="33">
        <f t="shared" si="10"/>
        <v>0</v>
      </c>
      <c r="AE10" s="33"/>
      <c r="AF10" s="352">
        <f t="shared" si="11"/>
        <v>0</v>
      </c>
      <c r="AG10" s="33"/>
      <c r="AH10" s="33">
        <f t="shared" si="12"/>
        <v>0</v>
      </c>
      <c r="AI10" s="33"/>
      <c r="AJ10" s="33">
        <f t="shared" si="13"/>
        <v>0</v>
      </c>
      <c r="AK10" s="14">
        <v>2</v>
      </c>
      <c r="AL10" s="14">
        <f t="shared" si="14"/>
        <v>1002</v>
      </c>
      <c r="AM10" s="13"/>
      <c r="AN10" s="13">
        <f t="shared" si="15"/>
        <v>0</v>
      </c>
      <c r="AO10" s="13"/>
      <c r="AP10" s="13">
        <f t="shared" si="16"/>
        <v>0</v>
      </c>
      <c r="AQ10" s="13"/>
      <c r="AR10" s="13">
        <f t="shared" si="17"/>
        <v>0</v>
      </c>
      <c r="AS10" s="13"/>
      <c r="AT10" s="229">
        <f t="shared" si="18"/>
        <v>0</v>
      </c>
      <c r="AU10" s="13"/>
      <c r="AV10" s="13">
        <f t="shared" si="19"/>
        <v>0</v>
      </c>
      <c r="AW10" s="13"/>
      <c r="AX10" s="13">
        <f t="shared" si="20"/>
        <v>0</v>
      </c>
      <c r="AY10" s="13"/>
      <c r="AZ10" s="229">
        <f t="shared" si="21"/>
        <v>0</v>
      </c>
      <c r="BA10" s="13"/>
      <c r="BB10" s="229">
        <f aca="true" t="shared" si="24" ref="BB10:BB64">BA10*D10</f>
        <v>0</v>
      </c>
      <c r="BC10" s="455">
        <f>40*0+30</f>
        <v>30</v>
      </c>
      <c r="BD10" s="462">
        <f aca="true" t="shared" si="25" ref="BD10:BD64">BC10*D10</f>
        <v>15030</v>
      </c>
      <c r="BE10" s="288">
        <f t="shared" si="0"/>
        <v>52</v>
      </c>
      <c r="BF10" s="288">
        <f t="shared" si="0"/>
        <v>21042</v>
      </c>
    </row>
    <row r="11" spans="1:58" ht="12.75">
      <c r="A11" s="68">
        <v>3</v>
      </c>
      <c r="B11" s="178" t="s">
        <v>11</v>
      </c>
      <c r="C11" s="163" t="s">
        <v>9</v>
      </c>
      <c r="D11" s="128">
        <v>539</v>
      </c>
      <c r="E11" s="87"/>
      <c r="F11" s="88">
        <f aca="true" t="shared" si="26" ref="F11:F63">E11*D11</f>
        <v>0</v>
      </c>
      <c r="G11" s="66"/>
      <c r="H11" s="4">
        <f t="shared" si="22"/>
        <v>0</v>
      </c>
      <c r="I11" s="4"/>
      <c r="J11" s="4">
        <f t="shared" si="23"/>
        <v>0</v>
      </c>
      <c r="K11" s="4"/>
      <c r="L11" s="4">
        <f t="shared" si="1"/>
        <v>0</v>
      </c>
      <c r="M11" s="4"/>
      <c r="N11" s="4">
        <f t="shared" si="2"/>
        <v>0</v>
      </c>
      <c r="O11" s="4"/>
      <c r="P11" s="4">
        <f t="shared" si="3"/>
        <v>0</v>
      </c>
      <c r="Q11" s="4"/>
      <c r="R11" s="4">
        <f t="shared" si="4"/>
        <v>0</v>
      </c>
      <c r="S11" s="4"/>
      <c r="T11" s="91">
        <f t="shared" si="5"/>
        <v>0</v>
      </c>
      <c r="U11" s="4"/>
      <c r="V11" s="4">
        <f t="shared" si="6"/>
        <v>0</v>
      </c>
      <c r="W11" s="4"/>
      <c r="X11" s="4">
        <f t="shared" si="7"/>
        <v>0</v>
      </c>
      <c r="Y11" s="10"/>
      <c r="Z11" s="10">
        <f t="shared" si="8"/>
        <v>0</v>
      </c>
      <c r="AA11" s="33"/>
      <c r="AB11" s="33">
        <f t="shared" si="9"/>
        <v>0</v>
      </c>
      <c r="AC11" s="32"/>
      <c r="AD11" s="33">
        <f t="shared" si="10"/>
        <v>0</v>
      </c>
      <c r="AE11" s="33"/>
      <c r="AF11" s="352">
        <f t="shared" si="11"/>
        <v>0</v>
      </c>
      <c r="AG11" s="33">
        <v>3</v>
      </c>
      <c r="AH11" s="33">
        <f t="shared" si="12"/>
        <v>1617</v>
      </c>
      <c r="AI11" s="33">
        <v>3</v>
      </c>
      <c r="AJ11" s="33">
        <f t="shared" si="13"/>
        <v>1617</v>
      </c>
      <c r="AK11" s="14"/>
      <c r="AL11" s="14">
        <f t="shared" si="14"/>
        <v>0</v>
      </c>
      <c r="AM11" s="13"/>
      <c r="AN11" s="13">
        <f t="shared" si="15"/>
        <v>0</v>
      </c>
      <c r="AO11" s="13">
        <v>20</v>
      </c>
      <c r="AP11" s="13">
        <f t="shared" si="16"/>
        <v>10780</v>
      </c>
      <c r="AQ11" s="13"/>
      <c r="AR11" s="13">
        <f t="shared" si="17"/>
        <v>0</v>
      </c>
      <c r="AS11" s="13"/>
      <c r="AT11" s="229">
        <f t="shared" si="18"/>
        <v>0</v>
      </c>
      <c r="AU11" s="13"/>
      <c r="AV11" s="13">
        <f t="shared" si="19"/>
        <v>0</v>
      </c>
      <c r="AW11" s="13"/>
      <c r="AX11" s="13">
        <f t="shared" si="20"/>
        <v>0</v>
      </c>
      <c r="AY11" s="13"/>
      <c r="AZ11" s="229">
        <f t="shared" si="21"/>
        <v>0</v>
      </c>
      <c r="BA11" s="13"/>
      <c r="BB11" s="229">
        <f t="shared" si="24"/>
        <v>0</v>
      </c>
      <c r="BC11" s="13"/>
      <c r="BD11" s="229">
        <f t="shared" si="25"/>
        <v>0</v>
      </c>
      <c r="BE11" s="288">
        <f t="shared" si="0"/>
        <v>26</v>
      </c>
      <c r="BF11" s="288">
        <f t="shared" si="0"/>
        <v>14014</v>
      </c>
    </row>
    <row r="12" spans="1:58" ht="12.75">
      <c r="A12" s="68">
        <v>4</v>
      </c>
      <c r="B12" s="178" t="s">
        <v>12</v>
      </c>
      <c r="C12" s="163" t="s">
        <v>9</v>
      </c>
      <c r="D12" s="128">
        <v>594</v>
      </c>
      <c r="E12" s="87"/>
      <c r="F12" s="88">
        <f t="shared" si="26"/>
        <v>0</v>
      </c>
      <c r="G12" s="66"/>
      <c r="H12" s="4">
        <f t="shared" si="22"/>
        <v>0</v>
      </c>
      <c r="I12" s="4"/>
      <c r="J12" s="4">
        <f t="shared" si="23"/>
        <v>0</v>
      </c>
      <c r="K12" s="4"/>
      <c r="L12" s="4">
        <f t="shared" si="1"/>
        <v>0</v>
      </c>
      <c r="M12" s="4"/>
      <c r="N12" s="4">
        <f t="shared" si="2"/>
        <v>0</v>
      </c>
      <c r="O12" s="4"/>
      <c r="P12" s="4">
        <f t="shared" si="3"/>
        <v>0</v>
      </c>
      <c r="Q12" s="4"/>
      <c r="R12" s="4">
        <f t="shared" si="4"/>
        <v>0</v>
      </c>
      <c r="S12" s="4"/>
      <c r="T12" s="91">
        <f t="shared" si="5"/>
        <v>0</v>
      </c>
      <c r="U12" s="4"/>
      <c r="V12" s="4">
        <f t="shared" si="6"/>
        <v>0</v>
      </c>
      <c r="W12" s="4"/>
      <c r="X12" s="4">
        <f t="shared" si="7"/>
        <v>0</v>
      </c>
      <c r="Y12" s="10"/>
      <c r="Z12" s="10">
        <f t="shared" si="8"/>
        <v>0</v>
      </c>
      <c r="AA12" s="33"/>
      <c r="AB12" s="33">
        <f t="shared" si="9"/>
        <v>0</v>
      </c>
      <c r="AC12" s="32"/>
      <c r="AD12" s="33">
        <f t="shared" si="10"/>
        <v>0</v>
      </c>
      <c r="AE12" s="33"/>
      <c r="AF12" s="352">
        <f t="shared" si="11"/>
        <v>0</v>
      </c>
      <c r="AG12" s="33"/>
      <c r="AH12" s="33">
        <f t="shared" si="12"/>
        <v>0</v>
      </c>
      <c r="AI12" s="33"/>
      <c r="AJ12" s="33">
        <f t="shared" si="13"/>
        <v>0</v>
      </c>
      <c r="AK12" s="14"/>
      <c r="AL12" s="14">
        <f t="shared" si="14"/>
        <v>0</v>
      </c>
      <c r="AM12" s="13"/>
      <c r="AN12" s="13">
        <f t="shared" si="15"/>
        <v>0</v>
      </c>
      <c r="AO12" s="13"/>
      <c r="AP12" s="13">
        <f t="shared" si="16"/>
        <v>0</v>
      </c>
      <c r="AQ12" s="13"/>
      <c r="AR12" s="13">
        <f t="shared" si="17"/>
        <v>0</v>
      </c>
      <c r="AS12" s="13"/>
      <c r="AT12" s="229">
        <f t="shared" si="18"/>
        <v>0</v>
      </c>
      <c r="AU12" s="13"/>
      <c r="AV12" s="13">
        <f t="shared" si="19"/>
        <v>0</v>
      </c>
      <c r="AW12" s="13"/>
      <c r="AX12" s="13">
        <f t="shared" si="20"/>
        <v>0</v>
      </c>
      <c r="AY12" s="13"/>
      <c r="AZ12" s="229">
        <f t="shared" si="21"/>
        <v>0</v>
      </c>
      <c r="BA12" s="13"/>
      <c r="BB12" s="229">
        <f t="shared" si="24"/>
        <v>0</v>
      </c>
      <c r="BC12" s="13"/>
      <c r="BD12" s="229">
        <f t="shared" si="25"/>
        <v>0</v>
      </c>
      <c r="BE12" s="288">
        <f t="shared" si="0"/>
        <v>0</v>
      </c>
      <c r="BF12" s="288">
        <f t="shared" si="0"/>
        <v>0</v>
      </c>
    </row>
    <row r="13" spans="1:58" ht="12.75">
      <c r="A13" s="68">
        <v>5</v>
      </c>
      <c r="B13" s="178" t="s">
        <v>13</v>
      </c>
      <c r="C13" s="163" t="s">
        <v>9</v>
      </c>
      <c r="D13" s="128">
        <v>638</v>
      </c>
      <c r="E13" s="87"/>
      <c r="F13" s="88">
        <f t="shared" si="26"/>
        <v>0</v>
      </c>
      <c r="G13" s="66"/>
      <c r="H13" s="4">
        <f t="shared" si="22"/>
        <v>0</v>
      </c>
      <c r="I13" s="4"/>
      <c r="J13" s="4">
        <f t="shared" si="23"/>
        <v>0</v>
      </c>
      <c r="K13" s="4"/>
      <c r="L13" s="4">
        <f t="shared" si="1"/>
        <v>0</v>
      </c>
      <c r="M13" s="4"/>
      <c r="N13" s="4">
        <f t="shared" si="2"/>
        <v>0</v>
      </c>
      <c r="O13" s="4"/>
      <c r="P13" s="4">
        <f t="shared" si="3"/>
        <v>0</v>
      </c>
      <c r="Q13" s="4"/>
      <c r="R13" s="4">
        <f t="shared" si="4"/>
        <v>0</v>
      </c>
      <c r="S13" s="4"/>
      <c r="T13" s="91">
        <f t="shared" si="5"/>
        <v>0</v>
      </c>
      <c r="U13" s="4"/>
      <c r="V13" s="4">
        <f t="shared" si="6"/>
        <v>0</v>
      </c>
      <c r="W13" s="4"/>
      <c r="X13" s="4">
        <f t="shared" si="7"/>
        <v>0</v>
      </c>
      <c r="Y13" s="10"/>
      <c r="Z13" s="10">
        <f t="shared" si="8"/>
        <v>0</v>
      </c>
      <c r="AA13" s="33"/>
      <c r="AB13" s="33">
        <f t="shared" si="9"/>
        <v>0</v>
      </c>
      <c r="AC13" s="32"/>
      <c r="AD13" s="33">
        <f t="shared" si="10"/>
        <v>0</v>
      </c>
      <c r="AE13" s="33"/>
      <c r="AF13" s="352">
        <f t="shared" si="11"/>
        <v>0</v>
      </c>
      <c r="AG13" s="33"/>
      <c r="AH13" s="33">
        <f t="shared" si="12"/>
        <v>0</v>
      </c>
      <c r="AI13" s="33"/>
      <c r="AJ13" s="33">
        <f t="shared" si="13"/>
        <v>0</v>
      </c>
      <c r="AK13" s="14"/>
      <c r="AL13" s="14">
        <f t="shared" si="14"/>
        <v>0</v>
      </c>
      <c r="AM13" s="13"/>
      <c r="AN13" s="13">
        <f t="shared" si="15"/>
        <v>0</v>
      </c>
      <c r="AO13" s="13"/>
      <c r="AP13" s="13">
        <f t="shared" si="16"/>
        <v>0</v>
      </c>
      <c r="AQ13" s="13"/>
      <c r="AR13" s="13">
        <f t="shared" si="17"/>
        <v>0</v>
      </c>
      <c r="AS13" s="13"/>
      <c r="AT13" s="229">
        <f t="shared" si="18"/>
        <v>0</v>
      </c>
      <c r="AU13" s="13"/>
      <c r="AV13" s="13">
        <f t="shared" si="19"/>
        <v>0</v>
      </c>
      <c r="AW13" s="13"/>
      <c r="AX13" s="13">
        <f t="shared" si="20"/>
        <v>0</v>
      </c>
      <c r="AY13" s="13"/>
      <c r="AZ13" s="229">
        <f t="shared" si="21"/>
        <v>0</v>
      </c>
      <c r="BA13" s="13"/>
      <c r="BB13" s="229">
        <f t="shared" si="24"/>
        <v>0</v>
      </c>
      <c r="BC13" s="13"/>
      <c r="BD13" s="229">
        <f t="shared" si="25"/>
        <v>0</v>
      </c>
      <c r="BE13" s="288">
        <f t="shared" si="0"/>
        <v>0</v>
      </c>
      <c r="BF13" s="288">
        <f t="shared" si="0"/>
        <v>0</v>
      </c>
    </row>
    <row r="14" spans="1:58" ht="12.75">
      <c r="A14" s="68">
        <v>6</v>
      </c>
      <c r="B14" s="178" t="s">
        <v>14</v>
      </c>
      <c r="C14" s="163" t="s">
        <v>9</v>
      </c>
      <c r="D14" s="128">
        <v>860</v>
      </c>
      <c r="E14" s="447">
        <v>15</v>
      </c>
      <c r="F14" s="448">
        <f>E14*D14/2</f>
        <v>6450</v>
      </c>
      <c r="G14" s="66"/>
      <c r="H14" s="4">
        <f t="shared" si="22"/>
        <v>0</v>
      </c>
      <c r="I14" s="4"/>
      <c r="J14" s="4">
        <f t="shared" si="23"/>
        <v>0</v>
      </c>
      <c r="K14" s="4"/>
      <c r="L14" s="4">
        <f t="shared" si="1"/>
        <v>0</v>
      </c>
      <c r="M14" s="4"/>
      <c r="N14" s="4">
        <f t="shared" si="2"/>
        <v>0</v>
      </c>
      <c r="O14" s="4"/>
      <c r="P14" s="4">
        <f t="shared" si="3"/>
        <v>0</v>
      </c>
      <c r="Q14" s="4">
        <v>8</v>
      </c>
      <c r="R14" s="4">
        <f t="shared" si="4"/>
        <v>6880</v>
      </c>
      <c r="S14" s="4"/>
      <c r="T14" s="91">
        <f t="shared" si="5"/>
        <v>0</v>
      </c>
      <c r="U14" s="4"/>
      <c r="V14" s="4">
        <f t="shared" si="6"/>
        <v>0</v>
      </c>
      <c r="W14" s="4">
        <v>5</v>
      </c>
      <c r="X14" s="4">
        <f t="shared" si="7"/>
        <v>4300</v>
      </c>
      <c r="Y14" s="10"/>
      <c r="Z14" s="10">
        <f t="shared" si="8"/>
        <v>0</v>
      </c>
      <c r="AA14" s="33"/>
      <c r="AB14" s="33">
        <f t="shared" si="9"/>
        <v>0</v>
      </c>
      <c r="AC14" s="32"/>
      <c r="AD14" s="33">
        <f t="shared" si="10"/>
        <v>0</v>
      </c>
      <c r="AE14" s="33"/>
      <c r="AF14" s="352">
        <f t="shared" si="11"/>
        <v>0</v>
      </c>
      <c r="AG14" s="33">
        <v>15</v>
      </c>
      <c r="AH14" s="33">
        <f t="shared" si="12"/>
        <v>12900</v>
      </c>
      <c r="AI14" s="33">
        <v>10</v>
      </c>
      <c r="AJ14" s="33">
        <f t="shared" si="13"/>
        <v>8600</v>
      </c>
      <c r="AK14" s="14"/>
      <c r="AL14" s="14">
        <f t="shared" si="14"/>
        <v>0</v>
      </c>
      <c r="AM14" s="13"/>
      <c r="AN14" s="13">
        <f t="shared" si="15"/>
        <v>0</v>
      </c>
      <c r="AO14" s="13">
        <v>120</v>
      </c>
      <c r="AP14" s="13">
        <f t="shared" si="16"/>
        <v>103200</v>
      </c>
      <c r="AQ14" s="13"/>
      <c r="AR14" s="13">
        <f t="shared" si="17"/>
        <v>0</v>
      </c>
      <c r="AS14" s="13"/>
      <c r="AT14" s="229">
        <f t="shared" si="18"/>
        <v>0</v>
      </c>
      <c r="AU14" s="13"/>
      <c r="AV14" s="13">
        <f t="shared" si="19"/>
        <v>0</v>
      </c>
      <c r="AW14" s="13"/>
      <c r="AX14" s="13">
        <f t="shared" si="20"/>
        <v>0</v>
      </c>
      <c r="AY14" s="13"/>
      <c r="AZ14" s="229">
        <f t="shared" si="21"/>
        <v>0</v>
      </c>
      <c r="BA14" s="13"/>
      <c r="BB14" s="229">
        <f t="shared" si="24"/>
        <v>0</v>
      </c>
      <c r="BC14" s="13"/>
      <c r="BD14" s="229">
        <f t="shared" si="25"/>
        <v>0</v>
      </c>
      <c r="BE14" s="288">
        <f t="shared" si="0"/>
        <v>173</v>
      </c>
      <c r="BF14" s="288">
        <f t="shared" si="0"/>
        <v>142330</v>
      </c>
    </row>
    <row r="15" spans="1:58" ht="12.75">
      <c r="A15" s="68">
        <v>7</v>
      </c>
      <c r="B15" s="178" t="s">
        <v>15</v>
      </c>
      <c r="C15" s="163" t="s">
        <v>9</v>
      </c>
      <c r="D15" s="128">
        <v>1122</v>
      </c>
      <c r="E15" s="447">
        <v>27</v>
      </c>
      <c r="F15" s="448">
        <f>E15*D15/2</f>
        <v>15147</v>
      </c>
      <c r="G15" s="66"/>
      <c r="H15" s="4">
        <f t="shared" si="22"/>
        <v>0</v>
      </c>
      <c r="I15" s="4"/>
      <c r="J15" s="4">
        <f t="shared" si="23"/>
        <v>0</v>
      </c>
      <c r="K15" s="4"/>
      <c r="L15" s="4">
        <f t="shared" si="1"/>
        <v>0</v>
      </c>
      <c r="M15" s="4"/>
      <c r="N15" s="4">
        <f t="shared" si="2"/>
        <v>0</v>
      </c>
      <c r="O15" s="4"/>
      <c r="P15" s="4">
        <f t="shared" si="3"/>
        <v>0</v>
      </c>
      <c r="Q15" s="4"/>
      <c r="R15" s="4">
        <f t="shared" si="4"/>
        <v>0</v>
      </c>
      <c r="S15" s="4"/>
      <c r="T15" s="91">
        <f t="shared" si="5"/>
        <v>0</v>
      </c>
      <c r="U15" s="4"/>
      <c r="V15" s="4">
        <f t="shared" si="6"/>
        <v>0</v>
      </c>
      <c r="W15" s="4"/>
      <c r="X15" s="4">
        <f t="shared" si="7"/>
        <v>0</v>
      </c>
      <c r="Y15" s="10"/>
      <c r="Z15" s="10">
        <f t="shared" si="8"/>
        <v>0</v>
      </c>
      <c r="AA15" s="33"/>
      <c r="AB15" s="33">
        <f t="shared" si="9"/>
        <v>0</v>
      </c>
      <c r="AC15" s="32"/>
      <c r="AD15" s="33">
        <f t="shared" si="10"/>
        <v>0</v>
      </c>
      <c r="AE15" s="33"/>
      <c r="AF15" s="352">
        <f t="shared" si="11"/>
        <v>0</v>
      </c>
      <c r="AG15" s="33"/>
      <c r="AH15" s="33">
        <f t="shared" si="12"/>
        <v>0</v>
      </c>
      <c r="AI15" s="33"/>
      <c r="AJ15" s="33">
        <f t="shared" si="13"/>
        <v>0</v>
      </c>
      <c r="AK15" s="14"/>
      <c r="AL15" s="14">
        <f t="shared" si="14"/>
        <v>0</v>
      </c>
      <c r="AM15" s="13"/>
      <c r="AN15" s="13">
        <f t="shared" si="15"/>
        <v>0</v>
      </c>
      <c r="AO15" s="13"/>
      <c r="AP15" s="13">
        <f t="shared" si="16"/>
        <v>0</v>
      </c>
      <c r="AQ15" s="13"/>
      <c r="AR15" s="13">
        <f t="shared" si="17"/>
        <v>0</v>
      </c>
      <c r="AS15" s="13">
        <v>12</v>
      </c>
      <c r="AT15" s="229">
        <f t="shared" si="18"/>
        <v>13464</v>
      </c>
      <c r="AU15" s="13"/>
      <c r="AV15" s="13">
        <f t="shared" si="19"/>
        <v>0</v>
      </c>
      <c r="AW15" s="13"/>
      <c r="AX15" s="13">
        <f t="shared" si="20"/>
        <v>0</v>
      </c>
      <c r="AY15" s="13"/>
      <c r="AZ15" s="229">
        <f t="shared" si="21"/>
        <v>0</v>
      </c>
      <c r="BA15" s="13"/>
      <c r="BB15" s="229">
        <f t="shared" si="24"/>
        <v>0</v>
      </c>
      <c r="BC15" s="13"/>
      <c r="BD15" s="229">
        <f t="shared" si="25"/>
        <v>0</v>
      </c>
      <c r="BE15" s="288">
        <f aca="true" t="shared" si="27" ref="BE15:BE31">E15+G15+I15+K15+M15+O15+Q15+S15+U15+W15+Y15+AA15+AC15+AE15+AG15+AI15+AK15+AM15+AO15+AQ15+AS15+AU15+AW15+AY15+BA15+BC15</f>
        <v>39</v>
      </c>
      <c r="BF15" s="288">
        <f aca="true" t="shared" si="28" ref="BF15:BF31">F15+H15+J15+L15+N15+P15+R15+T15+V15+X15+Z15+AB15+AD15+AF15+AH15+AJ15+AL15+AN15+AP15+AR15+AT15+AV15+AX15+AZ15+BB15+BD15</f>
        <v>28611</v>
      </c>
    </row>
    <row r="16" spans="1:58" ht="12.75">
      <c r="A16" s="68">
        <v>8</v>
      </c>
      <c r="B16" s="178" t="s">
        <v>189</v>
      </c>
      <c r="C16" s="163" t="s">
        <v>9</v>
      </c>
      <c r="D16" s="128">
        <v>1300</v>
      </c>
      <c r="E16" s="87"/>
      <c r="F16" s="88"/>
      <c r="G16" s="66"/>
      <c r="H16" s="4">
        <f t="shared" si="22"/>
        <v>0</v>
      </c>
      <c r="I16" s="4"/>
      <c r="J16" s="4">
        <f t="shared" si="23"/>
        <v>0</v>
      </c>
      <c r="K16" s="4"/>
      <c r="L16" s="4">
        <f t="shared" si="1"/>
        <v>0</v>
      </c>
      <c r="M16" s="4"/>
      <c r="N16" s="4">
        <f t="shared" si="2"/>
        <v>0</v>
      </c>
      <c r="O16" s="4">
        <v>12</v>
      </c>
      <c r="P16" s="4">
        <f t="shared" si="3"/>
        <v>15600</v>
      </c>
      <c r="Q16" s="4"/>
      <c r="R16" s="4">
        <f t="shared" si="4"/>
        <v>0</v>
      </c>
      <c r="S16" s="4"/>
      <c r="T16" s="91">
        <f t="shared" si="5"/>
        <v>0</v>
      </c>
      <c r="U16" s="4"/>
      <c r="V16" s="4">
        <f t="shared" si="6"/>
        <v>0</v>
      </c>
      <c r="W16" s="4"/>
      <c r="X16" s="4">
        <f t="shared" si="7"/>
        <v>0</v>
      </c>
      <c r="Y16" s="10"/>
      <c r="Z16" s="10">
        <f t="shared" si="8"/>
        <v>0</v>
      </c>
      <c r="AA16" s="33"/>
      <c r="AB16" s="33">
        <f t="shared" si="9"/>
        <v>0</v>
      </c>
      <c r="AC16" s="32"/>
      <c r="AD16" s="33">
        <f t="shared" si="10"/>
        <v>0</v>
      </c>
      <c r="AE16" s="33"/>
      <c r="AF16" s="352">
        <f t="shared" si="11"/>
        <v>0</v>
      </c>
      <c r="AG16" s="33"/>
      <c r="AH16" s="33">
        <f t="shared" si="12"/>
        <v>0</v>
      </c>
      <c r="AI16" s="33"/>
      <c r="AJ16" s="33">
        <f t="shared" si="13"/>
        <v>0</v>
      </c>
      <c r="AK16" s="14"/>
      <c r="AL16" s="14">
        <f t="shared" si="14"/>
        <v>0</v>
      </c>
      <c r="AM16" s="13"/>
      <c r="AN16" s="13">
        <f t="shared" si="15"/>
        <v>0</v>
      </c>
      <c r="AO16" s="13"/>
      <c r="AP16" s="13">
        <f t="shared" si="16"/>
        <v>0</v>
      </c>
      <c r="AQ16" s="455">
        <f>50*0</f>
        <v>0</v>
      </c>
      <c r="AR16" s="455">
        <f>AQ16*D16*0+32250*0</f>
        <v>0</v>
      </c>
      <c r="AS16" s="13"/>
      <c r="AT16" s="229">
        <f t="shared" si="18"/>
        <v>0</v>
      </c>
      <c r="AU16" s="13"/>
      <c r="AV16" s="13">
        <f t="shared" si="19"/>
        <v>0</v>
      </c>
      <c r="AW16" s="13"/>
      <c r="AX16" s="13">
        <f t="shared" si="20"/>
        <v>0</v>
      </c>
      <c r="AY16" s="13"/>
      <c r="AZ16" s="229">
        <f t="shared" si="21"/>
        <v>0</v>
      </c>
      <c r="BA16" s="13"/>
      <c r="BB16" s="229">
        <f t="shared" si="24"/>
        <v>0</v>
      </c>
      <c r="BC16" s="13"/>
      <c r="BD16" s="229">
        <f t="shared" si="25"/>
        <v>0</v>
      </c>
      <c r="BE16" s="288">
        <f t="shared" si="27"/>
        <v>12</v>
      </c>
      <c r="BF16" s="288">
        <f t="shared" si="28"/>
        <v>15600</v>
      </c>
    </row>
    <row r="17" spans="1:58" ht="12.75">
      <c r="A17" s="68">
        <v>9</v>
      </c>
      <c r="B17" s="178" t="s">
        <v>16</v>
      </c>
      <c r="C17" s="163"/>
      <c r="D17" s="128"/>
      <c r="E17" s="87"/>
      <c r="F17" s="88">
        <f t="shared" si="26"/>
        <v>0</v>
      </c>
      <c r="G17" s="66"/>
      <c r="H17" s="4">
        <f t="shared" si="22"/>
        <v>0</v>
      </c>
      <c r="I17" s="4"/>
      <c r="J17" s="4">
        <f t="shared" si="23"/>
        <v>0</v>
      </c>
      <c r="K17" s="4"/>
      <c r="L17" s="4">
        <f t="shared" si="1"/>
        <v>0</v>
      </c>
      <c r="M17" s="4"/>
      <c r="N17" s="4">
        <f t="shared" si="2"/>
        <v>0</v>
      </c>
      <c r="O17" s="4"/>
      <c r="P17" s="4">
        <f t="shared" si="3"/>
        <v>0</v>
      </c>
      <c r="Q17" s="4"/>
      <c r="R17" s="4">
        <f t="shared" si="4"/>
        <v>0</v>
      </c>
      <c r="S17" s="4"/>
      <c r="T17" s="91">
        <f t="shared" si="5"/>
        <v>0</v>
      </c>
      <c r="U17" s="4"/>
      <c r="V17" s="4">
        <f t="shared" si="6"/>
        <v>0</v>
      </c>
      <c r="W17" s="4"/>
      <c r="X17" s="4">
        <f t="shared" si="7"/>
        <v>0</v>
      </c>
      <c r="Y17" s="10"/>
      <c r="Z17" s="10">
        <f t="shared" si="8"/>
        <v>0</v>
      </c>
      <c r="AA17" s="33"/>
      <c r="AB17" s="33">
        <f t="shared" si="9"/>
        <v>0</v>
      </c>
      <c r="AC17" s="32"/>
      <c r="AD17" s="33">
        <f t="shared" si="10"/>
        <v>0</v>
      </c>
      <c r="AE17" s="33"/>
      <c r="AF17" s="352">
        <f t="shared" si="11"/>
        <v>0</v>
      </c>
      <c r="AG17" s="33"/>
      <c r="AH17" s="33">
        <f t="shared" si="12"/>
        <v>0</v>
      </c>
      <c r="AI17" s="33"/>
      <c r="AJ17" s="33">
        <f t="shared" si="13"/>
        <v>0</v>
      </c>
      <c r="AK17" s="14"/>
      <c r="AL17" s="14">
        <f t="shared" si="14"/>
        <v>0</v>
      </c>
      <c r="AM17" s="13"/>
      <c r="AN17" s="13">
        <f t="shared" si="15"/>
        <v>0</v>
      </c>
      <c r="AO17" s="13"/>
      <c r="AP17" s="13">
        <f t="shared" si="16"/>
        <v>0</v>
      </c>
      <c r="AQ17" s="13"/>
      <c r="AR17" s="13">
        <f t="shared" si="17"/>
        <v>0</v>
      </c>
      <c r="AS17" s="13"/>
      <c r="AT17" s="229">
        <f t="shared" si="18"/>
        <v>0</v>
      </c>
      <c r="AU17" s="13"/>
      <c r="AV17" s="13">
        <f t="shared" si="19"/>
        <v>0</v>
      </c>
      <c r="AW17" s="13"/>
      <c r="AX17" s="13">
        <f t="shared" si="20"/>
        <v>0</v>
      </c>
      <c r="AY17" s="13"/>
      <c r="AZ17" s="229">
        <f t="shared" si="21"/>
        <v>0</v>
      </c>
      <c r="BA17" s="13"/>
      <c r="BB17" s="229">
        <f t="shared" si="24"/>
        <v>0</v>
      </c>
      <c r="BC17" s="13"/>
      <c r="BD17" s="229">
        <f t="shared" si="25"/>
        <v>0</v>
      </c>
      <c r="BE17" s="288">
        <f t="shared" si="27"/>
        <v>0</v>
      </c>
      <c r="BF17" s="288">
        <f t="shared" si="28"/>
        <v>0</v>
      </c>
    </row>
    <row r="18" spans="1:58" ht="12.75">
      <c r="A18" s="68">
        <v>10</v>
      </c>
      <c r="B18" s="178" t="s">
        <v>8</v>
      </c>
      <c r="C18" s="163" t="s">
        <v>17</v>
      </c>
      <c r="D18" s="128">
        <v>286</v>
      </c>
      <c r="E18" s="87"/>
      <c r="F18" s="88">
        <f t="shared" si="26"/>
        <v>0</v>
      </c>
      <c r="G18" s="66"/>
      <c r="H18" s="4">
        <f t="shared" si="22"/>
        <v>0</v>
      </c>
      <c r="I18" s="4"/>
      <c r="J18" s="4">
        <f t="shared" si="23"/>
        <v>0</v>
      </c>
      <c r="K18" s="4"/>
      <c r="L18" s="4">
        <f t="shared" si="1"/>
        <v>0</v>
      </c>
      <c r="M18" s="4"/>
      <c r="N18" s="4">
        <f t="shared" si="2"/>
        <v>0</v>
      </c>
      <c r="O18" s="4"/>
      <c r="P18" s="4">
        <f t="shared" si="3"/>
        <v>0</v>
      </c>
      <c r="Q18" s="4"/>
      <c r="R18" s="4">
        <f t="shared" si="4"/>
        <v>0</v>
      </c>
      <c r="S18" s="4"/>
      <c r="T18" s="91">
        <f t="shared" si="5"/>
        <v>0</v>
      </c>
      <c r="U18" s="4"/>
      <c r="V18" s="4">
        <f t="shared" si="6"/>
        <v>0</v>
      </c>
      <c r="W18" s="4"/>
      <c r="X18" s="4">
        <f t="shared" si="7"/>
        <v>0</v>
      </c>
      <c r="Y18" s="10"/>
      <c r="Z18" s="10">
        <f t="shared" si="8"/>
        <v>0</v>
      </c>
      <c r="AA18" s="33"/>
      <c r="AB18" s="33">
        <f t="shared" si="9"/>
        <v>0</v>
      </c>
      <c r="AC18" s="32"/>
      <c r="AD18" s="33">
        <f t="shared" si="10"/>
        <v>0</v>
      </c>
      <c r="AE18" s="33"/>
      <c r="AF18" s="352">
        <f t="shared" si="11"/>
        <v>0</v>
      </c>
      <c r="AG18" s="33">
        <v>2</v>
      </c>
      <c r="AH18" s="33">
        <f t="shared" si="12"/>
        <v>572</v>
      </c>
      <c r="AI18" s="33"/>
      <c r="AJ18" s="33">
        <f t="shared" si="13"/>
        <v>0</v>
      </c>
      <c r="AK18" s="14"/>
      <c r="AL18" s="14">
        <f t="shared" si="14"/>
        <v>0</v>
      </c>
      <c r="AM18" s="13"/>
      <c r="AN18" s="13">
        <f t="shared" si="15"/>
        <v>0</v>
      </c>
      <c r="AO18" s="13"/>
      <c r="AP18" s="13">
        <f t="shared" si="16"/>
        <v>0</v>
      </c>
      <c r="AQ18" s="13"/>
      <c r="AR18" s="13">
        <f t="shared" si="17"/>
        <v>0</v>
      </c>
      <c r="AS18" s="13"/>
      <c r="AT18" s="229">
        <f t="shared" si="18"/>
        <v>0</v>
      </c>
      <c r="AU18" s="13"/>
      <c r="AV18" s="13">
        <f t="shared" si="19"/>
        <v>0</v>
      </c>
      <c r="AW18" s="13"/>
      <c r="AX18" s="13">
        <f t="shared" si="20"/>
        <v>0</v>
      </c>
      <c r="AY18" s="13"/>
      <c r="AZ18" s="229">
        <f t="shared" si="21"/>
        <v>0</v>
      </c>
      <c r="BA18" s="13"/>
      <c r="BB18" s="229">
        <f t="shared" si="24"/>
        <v>0</v>
      </c>
      <c r="BC18" s="455">
        <f>20*0+10</f>
        <v>10</v>
      </c>
      <c r="BD18" s="462">
        <f t="shared" si="25"/>
        <v>2860</v>
      </c>
      <c r="BE18" s="288">
        <f t="shared" si="27"/>
        <v>12</v>
      </c>
      <c r="BF18" s="288">
        <f t="shared" si="28"/>
        <v>3432</v>
      </c>
    </row>
    <row r="19" spans="1:58" ht="12.75">
      <c r="A19" s="68">
        <v>11</v>
      </c>
      <c r="B19" s="178" t="s">
        <v>10</v>
      </c>
      <c r="C19" s="163" t="s">
        <v>17</v>
      </c>
      <c r="D19" s="128">
        <v>302</v>
      </c>
      <c r="E19" s="447">
        <v>8</v>
      </c>
      <c r="F19" s="448">
        <f>E19*D19/2</f>
        <v>1208</v>
      </c>
      <c r="G19" s="66"/>
      <c r="H19" s="4">
        <f t="shared" si="22"/>
        <v>0</v>
      </c>
      <c r="I19" s="4"/>
      <c r="J19" s="4">
        <f t="shared" si="23"/>
        <v>0</v>
      </c>
      <c r="K19" s="4"/>
      <c r="L19" s="4">
        <f t="shared" si="1"/>
        <v>0</v>
      </c>
      <c r="M19" s="4"/>
      <c r="N19" s="4">
        <f t="shared" si="2"/>
        <v>0</v>
      </c>
      <c r="O19" s="4"/>
      <c r="P19" s="4">
        <f t="shared" si="3"/>
        <v>0</v>
      </c>
      <c r="Q19" s="4"/>
      <c r="R19" s="4">
        <f t="shared" si="4"/>
        <v>0</v>
      </c>
      <c r="S19" s="4"/>
      <c r="T19" s="91">
        <f t="shared" si="5"/>
        <v>0</v>
      </c>
      <c r="U19" s="4"/>
      <c r="V19" s="4">
        <f t="shared" si="6"/>
        <v>0</v>
      </c>
      <c r="W19" s="4"/>
      <c r="X19" s="4">
        <f t="shared" si="7"/>
        <v>0</v>
      </c>
      <c r="Y19" s="10"/>
      <c r="Z19" s="10">
        <f t="shared" si="8"/>
        <v>0</v>
      </c>
      <c r="AA19" s="33"/>
      <c r="AB19" s="33">
        <f t="shared" si="9"/>
        <v>0</v>
      </c>
      <c r="AC19" s="32"/>
      <c r="AD19" s="33">
        <f t="shared" si="10"/>
        <v>0</v>
      </c>
      <c r="AE19" s="33"/>
      <c r="AF19" s="352">
        <f t="shared" si="11"/>
        <v>0</v>
      </c>
      <c r="AG19" s="33"/>
      <c r="AH19" s="33">
        <f t="shared" si="12"/>
        <v>0</v>
      </c>
      <c r="AI19" s="33"/>
      <c r="AJ19" s="33">
        <f t="shared" si="13"/>
        <v>0</v>
      </c>
      <c r="AK19" s="14">
        <v>2</v>
      </c>
      <c r="AL19" s="14">
        <f t="shared" si="14"/>
        <v>604</v>
      </c>
      <c r="AM19" s="13"/>
      <c r="AN19" s="13">
        <f t="shared" si="15"/>
        <v>0</v>
      </c>
      <c r="AO19" s="13"/>
      <c r="AP19" s="13">
        <f t="shared" si="16"/>
        <v>0</v>
      </c>
      <c r="AQ19" s="13"/>
      <c r="AR19" s="13">
        <f t="shared" si="17"/>
        <v>0</v>
      </c>
      <c r="AS19" s="13"/>
      <c r="AT19" s="229">
        <f t="shared" si="18"/>
        <v>0</v>
      </c>
      <c r="AU19" s="13"/>
      <c r="AV19" s="13">
        <f t="shared" si="19"/>
        <v>0</v>
      </c>
      <c r="AW19" s="13"/>
      <c r="AX19" s="13">
        <f t="shared" si="20"/>
        <v>0</v>
      </c>
      <c r="AY19" s="13">
        <v>2</v>
      </c>
      <c r="AZ19" s="229">
        <f t="shared" si="21"/>
        <v>604</v>
      </c>
      <c r="BA19" s="13"/>
      <c r="BB19" s="229">
        <f t="shared" si="24"/>
        <v>0</v>
      </c>
      <c r="BC19" s="13"/>
      <c r="BD19" s="229">
        <f t="shared" si="25"/>
        <v>0</v>
      </c>
      <c r="BE19" s="288">
        <f t="shared" si="27"/>
        <v>12</v>
      </c>
      <c r="BF19" s="288">
        <f t="shared" si="28"/>
        <v>2416</v>
      </c>
    </row>
    <row r="20" spans="1:58" ht="12.75">
      <c r="A20" s="68">
        <v>12</v>
      </c>
      <c r="B20" s="178" t="s">
        <v>11</v>
      </c>
      <c r="C20" s="163" t="s">
        <v>17</v>
      </c>
      <c r="D20" s="128">
        <v>407</v>
      </c>
      <c r="E20" s="87"/>
      <c r="F20" s="88">
        <f t="shared" si="26"/>
        <v>0</v>
      </c>
      <c r="G20" s="66">
        <v>2</v>
      </c>
      <c r="H20" s="4">
        <f t="shared" si="22"/>
        <v>814</v>
      </c>
      <c r="I20" s="4"/>
      <c r="J20" s="4">
        <f t="shared" si="23"/>
        <v>0</v>
      </c>
      <c r="K20" s="4"/>
      <c r="L20" s="4">
        <f t="shared" si="1"/>
        <v>0</v>
      </c>
      <c r="M20" s="4"/>
      <c r="N20" s="4">
        <f t="shared" si="2"/>
        <v>0</v>
      </c>
      <c r="O20" s="4">
        <v>3</v>
      </c>
      <c r="P20" s="4">
        <f t="shared" si="3"/>
        <v>1221</v>
      </c>
      <c r="Q20" s="4"/>
      <c r="R20" s="4">
        <f t="shared" si="4"/>
        <v>0</v>
      </c>
      <c r="S20" s="4"/>
      <c r="T20" s="91">
        <f t="shared" si="5"/>
        <v>0</v>
      </c>
      <c r="U20" s="4"/>
      <c r="V20" s="4">
        <f t="shared" si="6"/>
        <v>0</v>
      </c>
      <c r="W20" s="4"/>
      <c r="X20" s="4">
        <f t="shared" si="7"/>
        <v>0</v>
      </c>
      <c r="Y20" s="10"/>
      <c r="Z20" s="10">
        <f t="shared" si="8"/>
        <v>0</v>
      </c>
      <c r="AA20" s="33"/>
      <c r="AB20" s="33">
        <f t="shared" si="9"/>
        <v>0</v>
      </c>
      <c r="AC20" s="32"/>
      <c r="AD20" s="33">
        <f t="shared" si="10"/>
        <v>0</v>
      </c>
      <c r="AE20" s="33"/>
      <c r="AF20" s="352">
        <f t="shared" si="11"/>
        <v>0</v>
      </c>
      <c r="AG20" s="33">
        <v>2</v>
      </c>
      <c r="AH20" s="33">
        <f t="shared" si="12"/>
        <v>814</v>
      </c>
      <c r="AI20" s="33"/>
      <c r="AJ20" s="33">
        <f t="shared" si="13"/>
        <v>0</v>
      </c>
      <c r="AK20" s="14"/>
      <c r="AL20" s="14">
        <f t="shared" si="14"/>
        <v>0</v>
      </c>
      <c r="AM20" s="13"/>
      <c r="AN20" s="13">
        <f t="shared" si="15"/>
        <v>0</v>
      </c>
      <c r="AO20" s="13">
        <v>15</v>
      </c>
      <c r="AP20" s="13">
        <f t="shared" si="16"/>
        <v>6105</v>
      </c>
      <c r="AQ20" s="13"/>
      <c r="AR20" s="13">
        <f t="shared" si="17"/>
        <v>0</v>
      </c>
      <c r="AS20" s="13"/>
      <c r="AT20" s="229">
        <f t="shared" si="18"/>
        <v>0</v>
      </c>
      <c r="AU20" s="13"/>
      <c r="AV20" s="13">
        <f t="shared" si="19"/>
        <v>0</v>
      </c>
      <c r="AW20" s="13"/>
      <c r="AX20" s="13">
        <f t="shared" si="20"/>
        <v>0</v>
      </c>
      <c r="AY20" s="13"/>
      <c r="AZ20" s="229">
        <f t="shared" si="21"/>
        <v>0</v>
      </c>
      <c r="BA20" s="13"/>
      <c r="BB20" s="229">
        <f t="shared" si="24"/>
        <v>0</v>
      </c>
      <c r="BC20" s="13"/>
      <c r="BD20" s="229">
        <f t="shared" si="25"/>
        <v>0</v>
      </c>
      <c r="BE20" s="288">
        <f t="shared" si="27"/>
        <v>22</v>
      </c>
      <c r="BF20" s="288">
        <f t="shared" si="28"/>
        <v>8954</v>
      </c>
    </row>
    <row r="21" spans="1:58" ht="12.75">
      <c r="A21" s="68">
        <v>13</v>
      </c>
      <c r="B21" s="178" t="s">
        <v>12</v>
      </c>
      <c r="C21" s="163"/>
      <c r="D21" s="128">
        <v>497</v>
      </c>
      <c r="E21" s="87"/>
      <c r="F21" s="88">
        <f t="shared" si="26"/>
        <v>0</v>
      </c>
      <c r="G21" s="66"/>
      <c r="H21" s="4">
        <f t="shared" si="22"/>
        <v>0</v>
      </c>
      <c r="I21" s="4"/>
      <c r="J21" s="4">
        <f t="shared" si="23"/>
        <v>0</v>
      </c>
      <c r="K21" s="4"/>
      <c r="L21" s="4">
        <f t="shared" si="1"/>
        <v>0</v>
      </c>
      <c r="M21" s="4"/>
      <c r="N21" s="4">
        <f t="shared" si="2"/>
        <v>0</v>
      </c>
      <c r="O21" s="4"/>
      <c r="P21" s="4">
        <f t="shared" si="3"/>
        <v>0</v>
      </c>
      <c r="Q21" s="4"/>
      <c r="R21" s="4">
        <f t="shared" si="4"/>
        <v>0</v>
      </c>
      <c r="S21" s="4"/>
      <c r="T21" s="91">
        <f t="shared" si="5"/>
        <v>0</v>
      </c>
      <c r="U21" s="4"/>
      <c r="V21" s="4">
        <f t="shared" si="6"/>
        <v>0</v>
      </c>
      <c r="W21" s="4"/>
      <c r="X21" s="4">
        <f t="shared" si="7"/>
        <v>0</v>
      </c>
      <c r="Y21" s="10"/>
      <c r="Z21" s="10">
        <f t="shared" si="8"/>
        <v>0</v>
      </c>
      <c r="AA21" s="33"/>
      <c r="AB21" s="33">
        <f t="shared" si="9"/>
        <v>0</v>
      </c>
      <c r="AC21" s="32"/>
      <c r="AD21" s="33">
        <f t="shared" si="10"/>
        <v>0</v>
      </c>
      <c r="AE21" s="33"/>
      <c r="AF21" s="352">
        <f t="shared" si="11"/>
        <v>0</v>
      </c>
      <c r="AG21" s="33"/>
      <c r="AH21" s="33">
        <f t="shared" si="12"/>
        <v>0</v>
      </c>
      <c r="AI21" s="33"/>
      <c r="AJ21" s="33">
        <f t="shared" si="13"/>
        <v>0</v>
      </c>
      <c r="AK21" s="14"/>
      <c r="AL21" s="14">
        <f t="shared" si="14"/>
        <v>0</v>
      </c>
      <c r="AM21" s="13"/>
      <c r="AN21" s="13">
        <f t="shared" si="15"/>
        <v>0</v>
      </c>
      <c r="AO21" s="13"/>
      <c r="AP21" s="13">
        <f t="shared" si="16"/>
        <v>0</v>
      </c>
      <c r="AQ21" s="13">
        <f>3*0</f>
        <v>0</v>
      </c>
      <c r="AR21" s="455">
        <f>AQ21*D21*0+741*0</f>
        <v>0</v>
      </c>
      <c r="AS21" s="13"/>
      <c r="AT21" s="229">
        <f t="shared" si="18"/>
        <v>0</v>
      </c>
      <c r="AU21" s="13"/>
      <c r="AV21" s="13">
        <f t="shared" si="19"/>
        <v>0</v>
      </c>
      <c r="AW21" s="13"/>
      <c r="AX21" s="13">
        <f t="shared" si="20"/>
        <v>0</v>
      </c>
      <c r="AY21" s="13"/>
      <c r="AZ21" s="229">
        <f t="shared" si="21"/>
        <v>0</v>
      </c>
      <c r="BA21" s="13"/>
      <c r="BB21" s="229">
        <f t="shared" si="24"/>
        <v>0</v>
      </c>
      <c r="BC21" s="13"/>
      <c r="BD21" s="229">
        <f t="shared" si="25"/>
        <v>0</v>
      </c>
      <c r="BE21" s="288">
        <f t="shared" si="27"/>
        <v>0</v>
      </c>
      <c r="BF21" s="288">
        <f t="shared" si="28"/>
        <v>0</v>
      </c>
    </row>
    <row r="22" spans="1:58" ht="12.75">
      <c r="A22" s="68">
        <v>14</v>
      </c>
      <c r="B22" s="178" t="s">
        <v>13</v>
      </c>
      <c r="C22" s="163"/>
      <c r="D22" s="128">
        <v>594</v>
      </c>
      <c r="E22" s="87"/>
      <c r="F22" s="88">
        <f t="shared" si="26"/>
        <v>0</v>
      </c>
      <c r="G22" s="66"/>
      <c r="H22" s="4">
        <f t="shared" si="22"/>
        <v>0</v>
      </c>
      <c r="I22" s="4"/>
      <c r="J22" s="4">
        <f t="shared" si="23"/>
        <v>0</v>
      </c>
      <c r="K22" s="4"/>
      <c r="L22" s="4">
        <f t="shared" si="1"/>
        <v>0</v>
      </c>
      <c r="M22" s="4"/>
      <c r="N22" s="4">
        <f t="shared" si="2"/>
        <v>0</v>
      </c>
      <c r="O22" s="4"/>
      <c r="P22" s="4">
        <f t="shared" si="3"/>
        <v>0</v>
      </c>
      <c r="Q22" s="4"/>
      <c r="R22" s="4">
        <f t="shared" si="4"/>
        <v>0</v>
      </c>
      <c r="S22" s="4"/>
      <c r="T22" s="91">
        <f t="shared" si="5"/>
        <v>0</v>
      </c>
      <c r="U22" s="4"/>
      <c r="V22" s="4">
        <f t="shared" si="6"/>
        <v>0</v>
      </c>
      <c r="W22" s="4"/>
      <c r="X22" s="4">
        <f t="shared" si="7"/>
        <v>0</v>
      </c>
      <c r="Y22" s="10"/>
      <c r="Z22" s="10">
        <f t="shared" si="8"/>
        <v>0</v>
      </c>
      <c r="AA22" s="33"/>
      <c r="AB22" s="33">
        <f t="shared" si="9"/>
        <v>0</v>
      </c>
      <c r="AC22" s="32"/>
      <c r="AD22" s="33">
        <f t="shared" si="10"/>
        <v>0</v>
      </c>
      <c r="AE22" s="33"/>
      <c r="AF22" s="352">
        <f t="shared" si="11"/>
        <v>0</v>
      </c>
      <c r="AG22" s="33"/>
      <c r="AH22" s="33">
        <f t="shared" si="12"/>
        <v>0</v>
      </c>
      <c r="AI22" s="33"/>
      <c r="AJ22" s="33">
        <f t="shared" si="13"/>
        <v>0</v>
      </c>
      <c r="AK22" s="14"/>
      <c r="AL22" s="14">
        <f t="shared" si="14"/>
        <v>0</v>
      </c>
      <c r="AM22" s="13"/>
      <c r="AN22" s="13">
        <f t="shared" si="15"/>
        <v>0</v>
      </c>
      <c r="AO22" s="13"/>
      <c r="AP22" s="13">
        <f t="shared" si="16"/>
        <v>0</v>
      </c>
      <c r="AQ22" s="13"/>
      <c r="AR22" s="13">
        <f t="shared" si="17"/>
        <v>0</v>
      </c>
      <c r="AS22" s="13"/>
      <c r="AT22" s="229">
        <f t="shared" si="18"/>
        <v>0</v>
      </c>
      <c r="AU22" s="13"/>
      <c r="AV22" s="13">
        <f t="shared" si="19"/>
        <v>0</v>
      </c>
      <c r="AW22" s="13"/>
      <c r="AX22" s="13">
        <f t="shared" si="20"/>
        <v>0</v>
      </c>
      <c r="AY22" s="13"/>
      <c r="AZ22" s="229">
        <f t="shared" si="21"/>
        <v>0</v>
      </c>
      <c r="BA22" s="13"/>
      <c r="BB22" s="229">
        <f t="shared" si="24"/>
        <v>0</v>
      </c>
      <c r="BC22" s="13"/>
      <c r="BD22" s="229">
        <f t="shared" si="25"/>
        <v>0</v>
      </c>
      <c r="BE22" s="288">
        <f t="shared" si="27"/>
        <v>0</v>
      </c>
      <c r="BF22" s="288">
        <f t="shared" si="28"/>
        <v>0</v>
      </c>
    </row>
    <row r="23" spans="1:58" ht="12.75">
      <c r="A23" s="68">
        <v>15</v>
      </c>
      <c r="B23" s="178" t="s">
        <v>18</v>
      </c>
      <c r="C23" s="163" t="s">
        <v>17</v>
      </c>
      <c r="D23" s="128">
        <v>957</v>
      </c>
      <c r="E23" s="87"/>
      <c r="F23" s="88">
        <f t="shared" si="26"/>
        <v>0</v>
      </c>
      <c r="G23" s="66"/>
      <c r="H23" s="4">
        <f t="shared" si="22"/>
        <v>0</v>
      </c>
      <c r="I23" s="4"/>
      <c r="J23" s="4">
        <f t="shared" si="23"/>
        <v>0</v>
      </c>
      <c r="K23" s="4"/>
      <c r="L23" s="4">
        <f t="shared" si="1"/>
        <v>0</v>
      </c>
      <c r="M23" s="4"/>
      <c r="N23" s="4">
        <f t="shared" si="2"/>
        <v>0</v>
      </c>
      <c r="O23" s="4"/>
      <c r="P23" s="4">
        <f t="shared" si="3"/>
        <v>0</v>
      </c>
      <c r="Q23" s="4"/>
      <c r="R23" s="4">
        <f t="shared" si="4"/>
        <v>0</v>
      </c>
      <c r="S23" s="4"/>
      <c r="T23" s="91">
        <f t="shared" si="5"/>
        <v>0</v>
      </c>
      <c r="U23" s="4"/>
      <c r="V23" s="4">
        <f t="shared" si="6"/>
        <v>0</v>
      </c>
      <c r="W23" s="4"/>
      <c r="X23" s="4">
        <f t="shared" si="7"/>
        <v>0</v>
      </c>
      <c r="Y23" s="10"/>
      <c r="Z23" s="10">
        <f t="shared" si="8"/>
        <v>0</v>
      </c>
      <c r="AA23" s="33"/>
      <c r="AB23" s="33">
        <f t="shared" si="9"/>
        <v>0</v>
      </c>
      <c r="AC23" s="32"/>
      <c r="AD23" s="33">
        <f t="shared" si="10"/>
        <v>0</v>
      </c>
      <c r="AE23" s="33"/>
      <c r="AF23" s="352">
        <f t="shared" si="11"/>
        <v>0</v>
      </c>
      <c r="AG23" s="33"/>
      <c r="AH23" s="33">
        <f t="shared" si="12"/>
        <v>0</v>
      </c>
      <c r="AI23" s="33"/>
      <c r="AJ23" s="33">
        <f t="shared" si="13"/>
        <v>0</v>
      </c>
      <c r="AK23" s="14"/>
      <c r="AL23" s="14">
        <f t="shared" si="14"/>
        <v>0</v>
      </c>
      <c r="AM23" s="13"/>
      <c r="AN23" s="13">
        <f t="shared" si="15"/>
        <v>0</v>
      </c>
      <c r="AO23" s="13"/>
      <c r="AP23" s="13">
        <f t="shared" si="16"/>
        <v>0</v>
      </c>
      <c r="AQ23" s="13"/>
      <c r="AR23" s="13">
        <f t="shared" si="17"/>
        <v>0</v>
      </c>
      <c r="AS23" s="13"/>
      <c r="AT23" s="229">
        <f t="shared" si="18"/>
        <v>0</v>
      </c>
      <c r="AU23" s="13"/>
      <c r="AV23" s="13">
        <f t="shared" si="19"/>
        <v>0</v>
      </c>
      <c r="AW23" s="13"/>
      <c r="AX23" s="13">
        <f t="shared" si="20"/>
        <v>0</v>
      </c>
      <c r="AY23" s="13"/>
      <c r="AZ23" s="229">
        <f t="shared" si="21"/>
        <v>0</v>
      </c>
      <c r="BA23" s="13"/>
      <c r="BB23" s="229">
        <f t="shared" si="24"/>
        <v>0</v>
      </c>
      <c r="BC23" s="13"/>
      <c r="BD23" s="229">
        <f t="shared" si="25"/>
        <v>0</v>
      </c>
      <c r="BE23" s="288">
        <f t="shared" si="27"/>
        <v>0</v>
      </c>
      <c r="BF23" s="288">
        <f t="shared" si="28"/>
        <v>0</v>
      </c>
    </row>
    <row r="24" spans="1:58" ht="12.75">
      <c r="A24" s="68">
        <v>16</v>
      </c>
      <c r="B24" s="178" t="s">
        <v>19</v>
      </c>
      <c r="C24" s="163"/>
      <c r="D24" s="128"/>
      <c r="E24" s="87"/>
      <c r="F24" s="88">
        <f t="shared" si="26"/>
        <v>0</v>
      </c>
      <c r="G24" s="66"/>
      <c r="H24" s="4">
        <f t="shared" si="22"/>
        <v>0</v>
      </c>
      <c r="I24" s="4"/>
      <c r="J24" s="4">
        <f t="shared" si="23"/>
        <v>0</v>
      </c>
      <c r="K24" s="4"/>
      <c r="L24" s="4">
        <f t="shared" si="1"/>
        <v>0</v>
      </c>
      <c r="M24" s="4"/>
      <c r="N24" s="4">
        <f t="shared" si="2"/>
        <v>0</v>
      </c>
      <c r="O24" s="4"/>
      <c r="P24" s="4">
        <f t="shared" si="3"/>
        <v>0</v>
      </c>
      <c r="Q24" s="4"/>
      <c r="R24" s="4">
        <f t="shared" si="4"/>
        <v>0</v>
      </c>
      <c r="S24" s="4"/>
      <c r="T24" s="91">
        <f t="shared" si="5"/>
        <v>0</v>
      </c>
      <c r="U24" s="4"/>
      <c r="V24" s="4">
        <f t="shared" si="6"/>
        <v>0</v>
      </c>
      <c r="W24" s="4"/>
      <c r="X24" s="4">
        <f t="shared" si="7"/>
        <v>0</v>
      </c>
      <c r="Y24" s="10"/>
      <c r="Z24" s="10">
        <f t="shared" si="8"/>
        <v>0</v>
      </c>
      <c r="AA24" s="33"/>
      <c r="AB24" s="33">
        <f t="shared" si="9"/>
        <v>0</v>
      </c>
      <c r="AC24" s="32"/>
      <c r="AD24" s="33">
        <f t="shared" si="10"/>
        <v>0</v>
      </c>
      <c r="AE24" s="33"/>
      <c r="AF24" s="352">
        <f t="shared" si="11"/>
        <v>0</v>
      </c>
      <c r="AG24" s="33"/>
      <c r="AH24" s="33">
        <f t="shared" si="12"/>
        <v>0</v>
      </c>
      <c r="AI24" s="33"/>
      <c r="AJ24" s="33">
        <f t="shared" si="13"/>
        <v>0</v>
      </c>
      <c r="AK24" s="14"/>
      <c r="AL24" s="14">
        <f t="shared" si="14"/>
        <v>0</v>
      </c>
      <c r="AM24" s="13"/>
      <c r="AN24" s="13">
        <f t="shared" si="15"/>
        <v>0</v>
      </c>
      <c r="AO24" s="13"/>
      <c r="AP24" s="13">
        <f t="shared" si="16"/>
        <v>0</v>
      </c>
      <c r="AQ24" s="13"/>
      <c r="AR24" s="13">
        <f t="shared" si="17"/>
        <v>0</v>
      </c>
      <c r="AS24" s="13"/>
      <c r="AT24" s="229">
        <f t="shared" si="18"/>
        <v>0</v>
      </c>
      <c r="AU24" s="13"/>
      <c r="AV24" s="13">
        <f t="shared" si="19"/>
        <v>0</v>
      </c>
      <c r="AW24" s="13"/>
      <c r="AX24" s="13">
        <f t="shared" si="20"/>
        <v>0</v>
      </c>
      <c r="AY24" s="13"/>
      <c r="AZ24" s="229">
        <f t="shared" si="21"/>
        <v>0</v>
      </c>
      <c r="BA24" s="13"/>
      <c r="BB24" s="229">
        <f t="shared" si="24"/>
        <v>0</v>
      </c>
      <c r="BC24" s="13"/>
      <c r="BD24" s="229">
        <f t="shared" si="25"/>
        <v>0</v>
      </c>
      <c r="BE24" s="288">
        <f t="shared" si="27"/>
        <v>0</v>
      </c>
      <c r="BF24" s="288">
        <f t="shared" si="28"/>
        <v>0</v>
      </c>
    </row>
    <row r="25" spans="1:58" ht="12.75">
      <c r="A25" s="68">
        <v>17</v>
      </c>
      <c r="B25" s="178" t="s">
        <v>18</v>
      </c>
      <c r="C25" s="163" t="s">
        <v>17</v>
      </c>
      <c r="D25" s="128">
        <v>3113</v>
      </c>
      <c r="E25" s="87"/>
      <c r="F25" s="88">
        <f t="shared" si="26"/>
        <v>0</v>
      </c>
      <c r="G25" s="66"/>
      <c r="H25" s="4">
        <f t="shared" si="22"/>
        <v>0</v>
      </c>
      <c r="I25" s="4"/>
      <c r="J25" s="4">
        <f t="shared" si="23"/>
        <v>0</v>
      </c>
      <c r="K25" s="4"/>
      <c r="L25" s="4">
        <f t="shared" si="1"/>
        <v>0</v>
      </c>
      <c r="M25" s="4"/>
      <c r="N25" s="4">
        <f t="shared" si="2"/>
        <v>0</v>
      </c>
      <c r="O25" s="4"/>
      <c r="P25" s="4">
        <f t="shared" si="3"/>
        <v>0</v>
      </c>
      <c r="Q25" s="4"/>
      <c r="R25" s="4">
        <f t="shared" si="4"/>
        <v>0</v>
      </c>
      <c r="S25" s="4"/>
      <c r="T25" s="91">
        <f t="shared" si="5"/>
        <v>0</v>
      </c>
      <c r="U25" s="4"/>
      <c r="V25" s="4">
        <f t="shared" si="6"/>
        <v>0</v>
      </c>
      <c r="W25" s="4"/>
      <c r="X25" s="4">
        <f t="shared" si="7"/>
        <v>0</v>
      </c>
      <c r="Y25" s="10"/>
      <c r="Z25" s="10">
        <f t="shared" si="8"/>
        <v>0</v>
      </c>
      <c r="AA25" s="33"/>
      <c r="AB25" s="33">
        <f t="shared" si="9"/>
        <v>0</v>
      </c>
      <c r="AC25" s="32"/>
      <c r="AD25" s="33">
        <f t="shared" si="10"/>
        <v>0</v>
      </c>
      <c r="AE25" s="33"/>
      <c r="AF25" s="352">
        <f t="shared" si="11"/>
        <v>0</v>
      </c>
      <c r="AG25" s="33"/>
      <c r="AH25" s="33">
        <f t="shared" si="12"/>
        <v>0</v>
      </c>
      <c r="AI25" s="33"/>
      <c r="AJ25" s="33">
        <f t="shared" si="13"/>
        <v>0</v>
      </c>
      <c r="AK25" s="14"/>
      <c r="AL25" s="14">
        <f t="shared" si="14"/>
        <v>0</v>
      </c>
      <c r="AM25" s="13"/>
      <c r="AN25" s="13">
        <f t="shared" si="15"/>
        <v>0</v>
      </c>
      <c r="AO25" s="13"/>
      <c r="AP25" s="13">
        <f t="shared" si="16"/>
        <v>0</v>
      </c>
      <c r="AQ25" s="13"/>
      <c r="AR25" s="13">
        <f t="shared" si="17"/>
        <v>0</v>
      </c>
      <c r="AS25" s="13"/>
      <c r="AT25" s="229">
        <f t="shared" si="18"/>
        <v>0</v>
      </c>
      <c r="AU25" s="13"/>
      <c r="AV25" s="13">
        <f t="shared" si="19"/>
        <v>0</v>
      </c>
      <c r="AW25" s="13"/>
      <c r="AX25" s="13">
        <f t="shared" si="20"/>
        <v>0</v>
      </c>
      <c r="AY25" s="13"/>
      <c r="AZ25" s="229">
        <f t="shared" si="21"/>
        <v>0</v>
      </c>
      <c r="BA25" s="13">
        <v>1</v>
      </c>
      <c r="BB25" s="229">
        <f t="shared" si="24"/>
        <v>3113</v>
      </c>
      <c r="BC25" s="13"/>
      <c r="BD25" s="229">
        <f t="shared" si="25"/>
        <v>0</v>
      </c>
      <c r="BE25" s="288">
        <f t="shared" si="27"/>
        <v>1</v>
      </c>
      <c r="BF25" s="288">
        <f t="shared" si="28"/>
        <v>3113</v>
      </c>
    </row>
    <row r="26" spans="1:58" ht="12.75">
      <c r="A26" s="68">
        <v>18</v>
      </c>
      <c r="B26" s="178" t="s">
        <v>20</v>
      </c>
      <c r="C26" s="163" t="s">
        <v>17</v>
      </c>
      <c r="D26" s="128">
        <v>4917</v>
      </c>
      <c r="E26" s="87"/>
      <c r="F26" s="88">
        <f t="shared" si="26"/>
        <v>0</v>
      </c>
      <c r="G26" s="66"/>
      <c r="H26" s="4">
        <f t="shared" si="22"/>
        <v>0</v>
      </c>
      <c r="I26" s="4"/>
      <c r="J26" s="4">
        <f t="shared" si="23"/>
        <v>0</v>
      </c>
      <c r="K26" s="4"/>
      <c r="L26" s="4">
        <f t="shared" si="1"/>
        <v>0</v>
      </c>
      <c r="M26" s="4"/>
      <c r="N26" s="4">
        <f t="shared" si="2"/>
        <v>0</v>
      </c>
      <c r="O26" s="4"/>
      <c r="P26" s="4">
        <f t="shared" si="3"/>
        <v>0</v>
      </c>
      <c r="Q26" s="4"/>
      <c r="R26" s="4">
        <f t="shared" si="4"/>
        <v>0</v>
      </c>
      <c r="S26" s="4"/>
      <c r="T26" s="91">
        <f t="shared" si="5"/>
        <v>0</v>
      </c>
      <c r="U26" s="4"/>
      <c r="V26" s="4">
        <f t="shared" si="6"/>
        <v>0</v>
      </c>
      <c r="W26" s="4"/>
      <c r="X26" s="4">
        <f t="shared" si="7"/>
        <v>0</v>
      </c>
      <c r="Y26" s="10"/>
      <c r="Z26" s="10">
        <f t="shared" si="8"/>
        <v>0</v>
      </c>
      <c r="AA26" s="33"/>
      <c r="AB26" s="33">
        <f t="shared" si="9"/>
        <v>0</v>
      </c>
      <c r="AC26" s="32"/>
      <c r="AD26" s="33">
        <f t="shared" si="10"/>
        <v>0</v>
      </c>
      <c r="AE26" s="33">
        <v>1</v>
      </c>
      <c r="AF26" s="352">
        <f t="shared" si="11"/>
        <v>4917</v>
      </c>
      <c r="AG26" s="33"/>
      <c r="AH26" s="33">
        <f t="shared" si="12"/>
        <v>0</v>
      </c>
      <c r="AI26" s="33"/>
      <c r="AJ26" s="33">
        <f t="shared" si="13"/>
        <v>0</v>
      </c>
      <c r="AK26" s="14"/>
      <c r="AL26" s="14">
        <f t="shared" si="14"/>
        <v>0</v>
      </c>
      <c r="AM26" s="13"/>
      <c r="AN26" s="13">
        <f t="shared" si="15"/>
        <v>0</v>
      </c>
      <c r="AO26" s="13"/>
      <c r="AP26" s="13">
        <f t="shared" si="16"/>
        <v>0</v>
      </c>
      <c r="AQ26" s="13"/>
      <c r="AR26" s="13">
        <f t="shared" si="17"/>
        <v>0</v>
      </c>
      <c r="AS26" s="13"/>
      <c r="AT26" s="229">
        <f t="shared" si="18"/>
        <v>0</v>
      </c>
      <c r="AU26" s="13"/>
      <c r="AV26" s="13">
        <f t="shared" si="19"/>
        <v>0</v>
      </c>
      <c r="AW26" s="13"/>
      <c r="AX26" s="13">
        <f t="shared" si="20"/>
        <v>0</v>
      </c>
      <c r="AY26" s="13"/>
      <c r="AZ26" s="229">
        <f t="shared" si="21"/>
        <v>0</v>
      </c>
      <c r="BA26" s="13"/>
      <c r="BB26" s="229">
        <f t="shared" si="24"/>
        <v>0</v>
      </c>
      <c r="BC26" s="13"/>
      <c r="BD26" s="229">
        <f t="shared" si="25"/>
        <v>0</v>
      </c>
      <c r="BE26" s="288">
        <f t="shared" si="27"/>
        <v>1</v>
      </c>
      <c r="BF26" s="288">
        <f t="shared" si="28"/>
        <v>4917</v>
      </c>
    </row>
    <row r="27" spans="1:58" ht="14.25">
      <c r="A27" s="68">
        <v>19</v>
      </c>
      <c r="B27" s="179" t="s">
        <v>132</v>
      </c>
      <c r="C27" s="163"/>
      <c r="D27" s="128"/>
      <c r="E27" s="87"/>
      <c r="F27" s="88">
        <f t="shared" si="26"/>
        <v>0</v>
      </c>
      <c r="G27" s="66"/>
      <c r="H27" s="4">
        <f t="shared" si="22"/>
        <v>0</v>
      </c>
      <c r="I27" s="4"/>
      <c r="J27" s="4">
        <f t="shared" si="23"/>
        <v>0</v>
      </c>
      <c r="K27" s="4"/>
      <c r="L27" s="4">
        <f t="shared" si="1"/>
        <v>0</v>
      </c>
      <c r="M27" s="4"/>
      <c r="N27" s="4">
        <f t="shared" si="2"/>
        <v>0</v>
      </c>
      <c r="O27" s="4"/>
      <c r="P27" s="4">
        <f t="shared" si="3"/>
        <v>0</v>
      </c>
      <c r="Q27" s="4"/>
      <c r="R27" s="4">
        <f t="shared" si="4"/>
        <v>0</v>
      </c>
      <c r="S27" s="4"/>
      <c r="T27" s="91">
        <f t="shared" si="5"/>
        <v>0</v>
      </c>
      <c r="U27" s="4"/>
      <c r="V27" s="4">
        <f t="shared" si="6"/>
        <v>0</v>
      </c>
      <c r="W27" s="4"/>
      <c r="X27" s="4">
        <f t="shared" si="7"/>
        <v>0</v>
      </c>
      <c r="Y27" s="10"/>
      <c r="Z27" s="10">
        <f t="shared" si="8"/>
        <v>0</v>
      </c>
      <c r="AA27" s="33"/>
      <c r="AB27" s="33">
        <f t="shared" si="9"/>
        <v>0</v>
      </c>
      <c r="AC27" s="32"/>
      <c r="AD27" s="33">
        <f t="shared" si="10"/>
        <v>0</v>
      </c>
      <c r="AE27" s="33"/>
      <c r="AF27" s="352">
        <f t="shared" si="11"/>
        <v>0</v>
      </c>
      <c r="AG27" s="33"/>
      <c r="AH27" s="33">
        <f t="shared" si="12"/>
        <v>0</v>
      </c>
      <c r="AI27" s="33"/>
      <c r="AJ27" s="33">
        <f t="shared" si="13"/>
        <v>0</v>
      </c>
      <c r="AK27" s="14"/>
      <c r="AL27" s="14">
        <f t="shared" si="14"/>
        <v>0</v>
      </c>
      <c r="AM27" s="13"/>
      <c r="AN27" s="13">
        <f t="shared" si="15"/>
        <v>0</v>
      </c>
      <c r="AO27" s="13"/>
      <c r="AP27" s="13">
        <f t="shared" si="16"/>
        <v>0</v>
      </c>
      <c r="AQ27" s="13"/>
      <c r="AR27" s="13">
        <f t="shared" si="17"/>
        <v>0</v>
      </c>
      <c r="AS27" s="13"/>
      <c r="AT27" s="229">
        <f t="shared" si="18"/>
        <v>0</v>
      </c>
      <c r="AU27" s="13"/>
      <c r="AV27" s="13">
        <f t="shared" si="19"/>
        <v>0</v>
      </c>
      <c r="AW27" s="13"/>
      <c r="AX27" s="13">
        <f t="shared" si="20"/>
        <v>0</v>
      </c>
      <c r="AY27" s="13"/>
      <c r="AZ27" s="229">
        <f t="shared" si="21"/>
        <v>0</v>
      </c>
      <c r="BA27" s="13"/>
      <c r="BB27" s="229">
        <f t="shared" si="24"/>
        <v>0</v>
      </c>
      <c r="BC27" s="13"/>
      <c r="BD27" s="229">
        <f t="shared" si="25"/>
        <v>0</v>
      </c>
      <c r="BE27" s="288">
        <f t="shared" si="27"/>
        <v>0</v>
      </c>
      <c r="BF27" s="288">
        <f t="shared" si="28"/>
        <v>0</v>
      </c>
    </row>
    <row r="28" spans="1:58" ht="12.75">
      <c r="A28" s="68"/>
      <c r="B28" s="178" t="s">
        <v>8</v>
      </c>
      <c r="C28" s="163" t="s">
        <v>9</v>
      </c>
      <c r="D28" s="128">
        <v>445</v>
      </c>
      <c r="E28" s="87"/>
      <c r="F28" s="88"/>
      <c r="G28" s="6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91"/>
      <c r="U28" s="4"/>
      <c r="V28" s="4"/>
      <c r="W28" s="4"/>
      <c r="X28" s="4"/>
      <c r="Y28" s="10"/>
      <c r="Z28" s="10"/>
      <c r="AA28" s="33"/>
      <c r="AB28" s="33"/>
      <c r="AC28" s="32"/>
      <c r="AD28" s="33"/>
      <c r="AE28" s="471"/>
      <c r="AF28" s="352"/>
      <c r="AG28" s="33"/>
      <c r="AH28" s="33"/>
      <c r="AI28" s="33"/>
      <c r="AJ28" s="33"/>
      <c r="AK28" s="14"/>
      <c r="AL28" s="14"/>
      <c r="AM28" s="13"/>
      <c r="AN28" s="13"/>
      <c r="AO28" s="13"/>
      <c r="AP28" s="13"/>
      <c r="AQ28" s="13"/>
      <c r="AR28" s="13"/>
      <c r="AS28" s="13"/>
      <c r="AT28" s="229"/>
      <c r="AU28" s="13"/>
      <c r="AV28" s="13"/>
      <c r="AW28" s="13"/>
      <c r="AX28" s="13"/>
      <c r="AY28" s="13"/>
      <c r="AZ28" s="229"/>
      <c r="BA28" s="13"/>
      <c r="BB28" s="229"/>
      <c r="BC28" s="455">
        <v>20</v>
      </c>
      <c r="BD28" s="462">
        <f t="shared" si="25"/>
        <v>8900</v>
      </c>
      <c r="BE28" s="288">
        <f t="shared" si="27"/>
        <v>20</v>
      </c>
      <c r="BF28" s="288">
        <f t="shared" si="28"/>
        <v>8900</v>
      </c>
    </row>
    <row r="29" spans="1:58" ht="12.75">
      <c r="A29" s="68">
        <v>20</v>
      </c>
      <c r="B29" s="178" t="s">
        <v>10</v>
      </c>
      <c r="C29" s="163" t="s">
        <v>9</v>
      </c>
      <c r="D29" s="128">
        <v>501</v>
      </c>
      <c r="E29" s="87"/>
      <c r="F29" s="88">
        <f t="shared" si="26"/>
        <v>0</v>
      </c>
      <c r="G29" s="66"/>
      <c r="H29" s="4">
        <f t="shared" si="22"/>
        <v>0</v>
      </c>
      <c r="I29" s="4">
        <v>6</v>
      </c>
      <c r="J29" s="4">
        <f t="shared" si="23"/>
        <v>3006</v>
      </c>
      <c r="K29" s="4"/>
      <c r="L29" s="4">
        <f t="shared" si="1"/>
        <v>0</v>
      </c>
      <c r="M29" s="4"/>
      <c r="N29" s="4">
        <f t="shared" si="2"/>
        <v>0</v>
      </c>
      <c r="O29" s="4"/>
      <c r="P29" s="4">
        <f t="shared" si="3"/>
        <v>0</v>
      </c>
      <c r="Q29" s="4"/>
      <c r="R29" s="4">
        <f t="shared" si="4"/>
        <v>0</v>
      </c>
      <c r="S29" s="4"/>
      <c r="T29" s="91">
        <f t="shared" si="5"/>
        <v>0</v>
      </c>
      <c r="U29" s="4"/>
      <c r="V29" s="4">
        <f t="shared" si="6"/>
        <v>0</v>
      </c>
      <c r="W29" s="4"/>
      <c r="X29" s="4">
        <f t="shared" si="7"/>
        <v>0</v>
      </c>
      <c r="Y29" s="10">
        <v>2</v>
      </c>
      <c r="Z29" s="10">
        <f t="shared" si="8"/>
        <v>1002</v>
      </c>
      <c r="AA29" s="33"/>
      <c r="AB29" s="33">
        <f t="shared" si="9"/>
        <v>0</v>
      </c>
      <c r="AC29" s="32"/>
      <c r="AD29" s="33">
        <f t="shared" si="10"/>
        <v>0</v>
      </c>
      <c r="AE29" s="33"/>
      <c r="AF29" s="352">
        <f t="shared" si="11"/>
        <v>0</v>
      </c>
      <c r="AG29" s="33">
        <v>5</v>
      </c>
      <c r="AH29" s="33">
        <f t="shared" si="12"/>
        <v>2505</v>
      </c>
      <c r="AI29" s="33">
        <v>10</v>
      </c>
      <c r="AJ29" s="33">
        <f t="shared" si="13"/>
        <v>5010</v>
      </c>
      <c r="AK29" s="14"/>
      <c r="AL29" s="14">
        <f t="shared" si="14"/>
        <v>0</v>
      </c>
      <c r="AM29" s="13"/>
      <c r="AN29" s="13">
        <f t="shared" si="15"/>
        <v>0</v>
      </c>
      <c r="AO29" s="13"/>
      <c r="AP29" s="13">
        <f t="shared" si="16"/>
        <v>0</v>
      </c>
      <c r="AQ29" s="13"/>
      <c r="AR29" s="13">
        <f t="shared" si="17"/>
        <v>0</v>
      </c>
      <c r="AS29" s="13"/>
      <c r="AT29" s="229">
        <f t="shared" si="18"/>
        <v>0</v>
      </c>
      <c r="AU29" s="13"/>
      <c r="AV29" s="13">
        <f t="shared" si="19"/>
        <v>0</v>
      </c>
      <c r="AW29" s="13"/>
      <c r="AX29" s="13">
        <f t="shared" si="20"/>
        <v>0</v>
      </c>
      <c r="AY29" s="13">
        <v>15</v>
      </c>
      <c r="AZ29" s="229">
        <f t="shared" si="21"/>
        <v>7515</v>
      </c>
      <c r="BA29" s="13"/>
      <c r="BB29" s="229">
        <f t="shared" si="24"/>
        <v>0</v>
      </c>
      <c r="BC29" s="455">
        <f>40*0+30</f>
        <v>30</v>
      </c>
      <c r="BD29" s="462">
        <f t="shared" si="25"/>
        <v>15030</v>
      </c>
      <c r="BE29" s="288">
        <f t="shared" si="27"/>
        <v>68</v>
      </c>
      <c r="BF29" s="288">
        <f t="shared" si="28"/>
        <v>34068</v>
      </c>
    </row>
    <row r="30" spans="1:58" ht="12.75">
      <c r="A30" s="68">
        <v>21</v>
      </c>
      <c r="B30" s="178" t="s">
        <v>21</v>
      </c>
      <c r="C30" s="163" t="s">
        <v>9</v>
      </c>
      <c r="D30" s="128">
        <v>539</v>
      </c>
      <c r="E30" s="87">
        <v>15</v>
      </c>
      <c r="F30" s="448">
        <f>E30*D30/2</f>
        <v>4042.5</v>
      </c>
      <c r="G30" s="66"/>
      <c r="H30" s="4">
        <f t="shared" si="22"/>
        <v>0</v>
      </c>
      <c r="I30" s="4"/>
      <c r="J30" s="4">
        <f t="shared" si="23"/>
        <v>0</v>
      </c>
      <c r="K30" s="4"/>
      <c r="L30" s="4">
        <f t="shared" si="1"/>
        <v>0</v>
      </c>
      <c r="M30" s="4"/>
      <c r="N30" s="4">
        <f t="shared" si="2"/>
        <v>0</v>
      </c>
      <c r="O30" s="4"/>
      <c r="P30" s="4">
        <f t="shared" si="3"/>
        <v>0</v>
      </c>
      <c r="Q30" s="4"/>
      <c r="R30" s="4">
        <f t="shared" si="4"/>
        <v>0</v>
      </c>
      <c r="S30" s="4"/>
      <c r="T30" s="91">
        <f t="shared" si="5"/>
        <v>0</v>
      </c>
      <c r="U30" s="4"/>
      <c r="V30" s="4">
        <f t="shared" si="6"/>
        <v>0</v>
      </c>
      <c r="W30" s="4">
        <v>10</v>
      </c>
      <c r="X30" s="4">
        <f t="shared" si="7"/>
        <v>5390</v>
      </c>
      <c r="Y30" s="10">
        <v>5</v>
      </c>
      <c r="Z30" s="10">
        <f t="shared" si="8"/>
        <v>2695</v>
      </c>
      <c r="AA30" s="33">
        <v>10</v>
      </c>
      <c r="AB30" s="33">
        <f t="shared" si="9"/>
        <v>5390</v>
      </c>
      <c r="AC30" s="33">
        <v>10</v>
      </c>
      <c r="AD30" s="33">
        <f t="shared" si="10"/>
        <v>5390</v>
      </c>
      <c r="AE30" s="33"/>
      <c r="AF30" s="352">
        <f t="shared" si="11"/>
        <v>0</v>
      </c>
      <c r="AG30" s="33"/>
      <c r="AH30" s="33">
        <f t="shared" si="12"/>
        <v>0</v>
      </c>
      <c r="AI30" s="33">
        <v>5</v>
      </c>
      <c r="AJ30" s="33">
        <f t="shared" si="13"/>
        <v>2695</v>
      </c>
      <c r="AK30" s="14">
        <v>2</v>
      </c>
      <c r="AL30" s="14">
        <f t="shared" si="14"/>
        <v>1078</v>
      </c>
      <c r="AM30" s="13"/>
      <c r="AN30" s="13">
        <f t="shared" si="15"/>
        <v>0</v>
      </c>
      <c r="AO30" s="13"/>
      <c r="AP30" s="13">
        <f t="shared" si="16"/>
        <v>0</v>
      </c>
      <c r="AQ30" s="13"/>
      <c r="AR30" s="13">
        <f t="shared" si="17"/>
        <v>0</v>
      </c>
      <c r="AS30" s="13"/>
      <c r="AT30" s="229">
        <f t="shared" si="18"/>
        <v>0</v>
      </c>
      <c r="AU30" s="13"/>
      <c r="AV30" s="13">
        <f t="shared" si="19"/>
        <v>0</v>
      </c>
      <c r="AW30" s="13"/>
      <c r="AX30" s="13">
        <f t="shared" si="20"/>
        <v>0</v>
      </c>
      <c r="AY30" s="13">
        <v>6</v>
      </c>
      <c r="AZ30" s="229">
        <f t="shared" si="21"/>
        <v>3234</v>
      </c>
      <c r="BA30" s="13"/>
      <c r="BB30" s="229">
        <f t="shared" si="24"/>
        <v>0</v>
      </c>
      <c r="BC30" s="13"/>
      <c r="BD30" s="229">
        <f t="shared" si="25"/>
        <v>0</v>
      </c>
      <c r="BE30" s="288">
        <f t="shared" si="27"/>
        <v>63</v>
      </c>
      <c r="BF30" s="288">
        <f t="shared" si="28"/>
        <v>29914.5</v>
      </c>
    </row>
    <row r="31" spans="1:58" ht="12.75">
      <c r="A31" s="68">
        <v>22</v>
      </c>
      <c r="B31" s="178" t="s">
        <v>22</v>
      </c>
      <c r="C31" s="163" t="s">
        <v>9</v>
      </c>
      <c r="D31" s="128">
        <v>594</v>
      </c>
      <c r="E31" s="87">
        <v>16</v>
      </c>
      <c r="F31" s="448">
        <f>E31*D31/2</f>
        <v>4752</v>
      </c>
      <c r="G31" s="66"/>
      <c r="H31" s="4">
        <f t="shared" si="22"/>
        <v>0</v>
      </c>
      <c r="I31" s="4"/>
      <c r="J31" s="4">
        <f t="shared" si="23"/>
        <v>0</v>
      </c>
      <c r="K31" s="4">
        <v>30</v>
      </c>
      <c r="L31" s="4">
        <f t="shared" si="1"/>
        <v>17820</v>
      </c>
      <c r="M31" s="4"/>
      <c r="N31" s="4">
        <f t="shared" si="2"/>
        <v>0</v>
      </c>
      <c r="O31" s="4"/>
      <c r="P31" s="4">
        <f t="shared" si="3"/>
        <v>0</v>
      </c>
      <c r="Q31" s="4"/>
      <c r="R31" s="4">
        <f t="shared" si="4"/>
        <v>0</v>
      </c>
      <c r="S31" s="4"/>
      <c r="T31" s="91">
        <f t="shared" si="5"/>
        <v>0</v>
      </c>
      <c r="U31" s="4"/>
      <c r="V31" s="4">
        <f t="shared" si="6"/>
        <v>0</v>
      </c>
      <c r="W31" s="4">
        <v>20</v>
      </c>
      <c r="X31" s="4">
        <f t="shared" si="7"/>
        <v>11880</v>
      </c>
      <c r="Y31" s="10"/>
      <c r="Z31" s="10">
        <f t="shared" si="8"/>
        <v>0</v>
      </c>
      <c r="AA31" s="33"/>
      <c r="AB31" s="33">
        <f t="shared" si="9"/>
        <v>0</v>
      </c>
      <c r="AC31" s="32"/>
      <c r="AD31" s="33">
        <f t="shared" si="10"/>
        <v>0</v>
      </c>
      <c r="AE31" s="33"/>
      <c r="AF31" s="352">
        <f t="shared" si="11"/>
        <v>0</v>
      </c>
      <c r="AG31" s="33"/>
      <c r="AH31" s="33">
        <f t="shared" si="12"/>
        <v>0</v>
      </c>
      <c r="AI31" s="33">
        <v>10</v>
      </c>
      <c r="AJ31" s="33">
        <f t="shared" si="13"/>
        <v>5940</v>
      </c>
      <c r="AK31" s="14"/>
      <c r="AL31" s="14">
        <f t="shared" si="14"/>
        <v>0</v>
      </c>
      <c r="AM31" s="13"/>
      <c r="AN31" s="13">
        <f t="shared" si="15"/>
        <v>0</v>
      </c>
      <c r="AO31" s="13"/>
      <c r="AP31" s="13">
        <f t="shared" si="16"/>
        <v>0</v>
      </c>
      <c r="AQ31" s="13"/>
      <c r="AR31" s="13">
        <f t="shared" si="17"/>
        <v>0</v>
      </c>
      <c r="AS31" s="13">
        <v>15</v>
      </c>
      <c r="AT31" s="229">
        <f t="shared" si="18"/>
        <v>8910</v>
      </c>
      <c r="AU31" s="13"/>
      <c r="AV31" s="13">
        <f t="shared" si="19"/>
        <v>0</v>
      </c>
      <c r="AW31" s="13"/>
      <c r="AX31" s="13">
        <f t="shared" si="20"/>
        <v>0</v>
      </c>
      <c r="AY31" s="13">
        <v>20</v>
      </c>
      <c r="AZ31" s="229">
        <f t="shared" si="21"/>
        <v>11880</v>
      </c>
      <c r="BA31" s="13"/>
      <c r="BB31" s="229">
        <f t="shared" si="24"/>
        <v>0</v>
      </c>
      <c r="BC31" s="13"/>
      <c r="BD31" s="229">
        <f t="shared" si="25"/>
        <v>0</v>
      </c>
      <c r="BE31" s="288">
        <f t="shared" si="27"/>
        <v>111</v>
      </c>
      <c r="BF31" s="288">
        <f t="shared" si="28"/>
        <v>61182</v>
      </c>
    </row>
    <row r="32" spans="1:58" ht="12.75">
      <c r="A32" s="68">
        <v>23</v>
      </c>
      <c r="B32" s="178" t="s">
        <v>13</v>
      </c>
      <c r="C32" s="163" t="s">
        <v>9</v>
      </c>
      <c r="D32" s="128">
        <v>638</v>
      </c>
      <c r="E32" s="87"/>
      <c r="F32" s="88">
        <f t="shared" si="26"/>
        <v>0</v>
      </c>
      <c r="G32" s="66"/>
      <c r="H32" s="4">
        <f t="shared" si="22"/>
        <v>0</v>
      </c>
      <c r="I32" s="4"/>
      <c r="J32" s="4">
        <f t="shared" si="23"/>
        <v>0</v>
      </c>
      <c r="K32" s="4"/>
      <c r="L32" s="4">
        <f t="shared" si="1"/>
        <v>0</v>
      </c>
      <c r="M32" s="4"/>
      <c r="N32" s="4">
        <f t="shared" si="2"/>
        <v>0</v>
      </c>
      <c r="O32" s="4"/>
      <c r="P32" s="4">
        <f t="shared" si="3"/>
        <v>0</v>
      </c>
      <c r="Q32" s="4"/>
      <c r="R32" s="4">
        <f t="shared" si="4"/>
        <v>0</v>
      </c>
      <c r="S32" s="4"/>
      <c r="T32" s="91">
        <f t="shared" si="5"/>
        <v>0</v>
      </c>
      <c r="U32" s="4"/>
      <c r="V32" s="4">
        <f t="shared" si="6"/>
        <v>0</v>
      </c>
      <c r="W32" s="4"/>
      <c r="X32" s="4">
        <f t="shared" si="7"/>
        <v>0</v>
      </c>
      <c r="Y32" s="10"/>
      <c r="Z32" s="10">
        <f t="shared" si="8"/>
        <v>0</v>
      </c>
      <c r="AA32" s="33"/>
      <c r="AB32" s="33">
        <f t="shared" si="9"/>
        <v>0</v>
      </c>
      <c r="AC32" s="32"/>
      <c r="AD32" s="33">
        <f t="shared" si="10"/>
        <v>0</v>
      </c>
      <c r="AE32" s="33"/>
      <c r="AF32" s="352">
        <f t="shared" si="11"/>
        <v>0</v>
      </c>
      <c r="AG32" s="33"/>
      <c r="AH32" s="33">
        <f t="shared" si="12"/>
        <v>0</v>
      </c>
      <c r="AI32" s="33"/>
      <c r="AJ32" s="33">
        <f t="shared" si="13"/>
        <v>0</v>
      </c>
      <c r="AK32" s="14"/>
      <c r="AL32" s="14">
        <f t="shared" si="14"/>
        <v>0</v>
      </c>
      <c r="AM32" s="13"/>
      <c r="AN32" s="13">
        <f t="shared" si="15"/>
        <v>0</v>
      </c>
      <c r="AO32" s="13"/>
      <c r="AP32" s="13">
        <f t="shared" si="16"/>
        <v>0</v>
      </c>
      <c r="AQ32" s="13"/>
      <c r="AR32" s="13">
        <f t="shared" si="17"/>
        <v>0</v>
      </c>
      <c r="AS32" s="13"/>
      <c r="AT32" s="229">
        <f t="shared" si="18"/>
        <v>0</v>
      </c>
      <c r="AU32" s="13"/>
      <c r="AV32" s="13">
        <f t="shared" si="19"/>
        <v>0</v>
      </c>
      <c r="AW32" s="13"/>
      <c r="AX32" s="13">
        <f t="shared" si="20"/>
        <v>0</v>
      </c>
      <c r="AY32" s="13"/>
      <c r="AZ32" s="229">
        <f t="shared" si="21"/>
        <v>0</v>
      </c>
      <c r="BA32" s="13"/>
      <c r="BB32" s="229">
        <f t="shared" si="24"/>
        <v>0</v>
      </c>
      <c r="BC32" s="13"/>
      <c r="BD32" s="229">
        <f t="shared" si="25"/>
        <v>0</v>
      </c>
      <c r="BE32" s="288">
        <f aca="true" t="shared" si="29" ref="BE32:BE64">E32+G32+I32+K32+M32+O32+Q32+S32+U32+W32+Y32+AA32+AC32+AE32+AG32+AI32+AK32+AM32+AO32+AQ32+AS32+AU32+AW32+AY32+BA32+BC32</f>
        <v>0</v>
      </c>
      <c r="BF32" s="288">
        <f aca="true" t="shared" si="30" ref="BF32:BF63">F32+H32+J32+L32+N32+P32+R32+T32+V32+X32+Z32+AB32+AD32+AF32+AH32+AJ32+AL32+AN32+AP32+AR32+AT32+AV32+AX32+AZ32+BB32+BD32</f>
        <v>0</v>
      </c>
    </row>
    <row r="33" spans="1:58" ht="12.75">
      <c r="A33" s="68">
        <v>24</v>
      </c>
      <c r="B33" s="178" t="s">
        <v>23</v>
      </c>
      <c r="C33" s="163" t="s">
        <v>9</v>
      </c>
      <c r="D33" s="128">
        <v>860</v>
      </c>
      <c r="E33" s="87">
        <v>10</v>
      </c>
      <c r="F33" s="448">
        <f>E33*D33/2</f>
        <v>4300</v>
      </c>
      <c r="G33" s="66"/>
      <c r="H33" s="4">
        <f t="shared" si="22"/>
        <v>0</v>
      </c>
      <c r="I33" s="4"/>
      <c r="J33" s="4">
        <f t="shared" si="23"/>
        <v>0</v>
      </c>
      <c r="K33" s="4"/>
      <c r="L33" s="4">
        <f t="shared" si="1"/>
        <v>0</v>
      </c>
      <c r="M33" s="4">
        <v>8</v>
      </c>
      <c r="N33" s="4">
        <f t="shared" si="2"/>
        <v>6880</v>
      </c>
      <c r="O33" s="4"/>
      <c r="P33" s="4">
        <f t="shared" si="3"/>
        <v>0</v>
      </c>
      <c r="Q33" s="4"/>
      <c r="R33" s="4">
        <f t="shared" si="4"/>
        <v>0</v>
      </c>
      <c r="S33" s="4"/>
      <c r="T33" s="91">
        <f t="shared" si="5"/>
        <v>0</v>
      </c>
      <c r="U33" s="4"/>
      <c r="V33" s="4">
        <f t="shared" si="6"/>
        <v>0</v>
      </c>
      <c r="W33" s="4">
        <v>25</v>
      </c>
      <c r="X33" s="4">
        <f t="shared" si="7"/>
        <v>21500</v>
      </c>
      <c r="Y33" s="10"/>
      <c r="Z33" s="10">
        <f t="shared" si="8"/>
        <v>0</v>
      </c>
      <c r="AA33" s="33"/>
      <c r="AB33" s="33">
        <f t="shared" si="9"/>
        <v>0</v>
      </c>
      <c r="AC33" s="32"/>
      <c r="AD33" s="33">
        <f t="shared" si="10"/>
        <v>0</v>
      </c>
      <c r="AE33" s="33"/>
      <c r="AF33" s="352">
        <f t="shared" si="11"/>
        <v>0</v>
      </c>
      <c r="AG33" s="33">
        <v>15</v>
      </c>
      <c r="AH33" s="33">
        <f t="shared" si="12"/>
        <v>12900</v>
      </c>
      <c r="AI33" s="33"/>
      <c r="AJ33" s="33">
        <f t="shared" si="13"/>
        <v>0</v>
      </c>
      <c r="AK33" s="14"/>
      <c r="AL33" s="14">
        <f t="shared" si="14"/>
        <v>0</v>
      </c>
      <c r="AM33" s="13"/>
      <c r="AN33" s="13">
        <f t="shared" si="15"/>
        <v>0</v>
      </c>
      <c r="AO33" s="13"/>
      <c r="AP33" s="13">
        <f t="shared" si="16"/>
        <v>0</v>
      </c>
      <c r="AQ33" s="13"/>
      <c r="AR33" s="13">
        <f t="shared" si="17"/>
        <v>0</v>
      </c>
      <c r="AS33" s="13"/>
      <c r="AT33" s="229">
        <f t="shared" si="18"/>
        <v>0</v>
      </c>
      <c r="AU33" s="13"/>
      <c r="AV33" s="13">
        <f t="shared" si="19"/>
        <v>0</v>
      </c>
      <c r="AW33" s="13"/>
      <c r="AX33" s="13">
        <f t="shared" si="20"/>
        <v>0</v>
      </c>
      <c r="AY33" s="13"/>
      <c r="AZ33" s="229">
        <f t="shared" si="21"/>
        <v>0</v>
      </c>
      <c r="BA33" s="13"/>
      <c r="BB33" s="229">
        <f t="shared" si="24"/>
        <v>0</v>
      </c>
      <c r="BC33" s="13"/>
      <c r="BD33" s="229">
        <f t="shared" si="25"/>
        <v>0</v>
      </c>
      <c r="BE33" s="288">
        <f t="shared" si="29"/>
        <v>58</v>
      </c>
      <c r="BF33" s="288">
        <f t="shared" si="30"/>
        <v>45580</v>
      </c>
    </row>
    <row r="34" spans="1:58" ht="12.75">
      <c r="A34" s="68">
        <v>25</v>
      </c>
      <c r="B34" s="178" t="s">
        <v>24</v>
      </c>
      <c r="C34" s="163" t="s">
        <v>9</v>
      </c>
      <c r="D34" s="128">
        <v>1020</v>
      </c>
      <c r="E34" s="87">
        <v>15</v>
      </c>
      <c r="F34" s="448">
        <f>E34*D34/2</f>
        <v>7650</v>
      </c>
      <c r="G34" s="66">
        <v>15</v>
      </c>
      <c r="H34" s="4">
        <f t="shared" si="22"/>
        <v>15300</v>
      </c>
      <c r="I34" s="4">
        <v>30</v>
      </c>
      <c r="J34" s="4">
        <f t="shared" si="23"/>
        <v>30600</v>
      </c>
      <c r="K34" s="4"/>
      <c r="L34" s="4">
        <f t="shared" si="1"/>
        <v>0</v>
      </c>
      <c r="M34" s="4"/>
      <c r="N34" s="4">
        <f t="shared" si="2"/>
        <v>0</v>
      </c>
      <c r="O34" s="4">
        <v>12</v>
      </c>
      <c r="P34" s="4">
        <f t="shared" si="3"/>
        <v>12240</v>
      </c>
      <c r="Q34" s="4"/>
      <c r="R34" s="4">
        <f t="shared" si="4"/>
        <v>0</v>
      </c>
      <c r="S34" s="4"/>
      <c r="T34" s="91">
        <f t="shared" si="5"/>
        <v>0</v>
      </c>
      <c r="U34" s="4"/>
      <c r="V34" s="4">
        <f t="shared" si="6"/>
        <v>0</v>
      </c>
      <c r="W34" s="4"/>
      <c r="X34" s="4">
        <f t="shared" si="7"/>
        <v>0</v>
      </c>
      <c r="Y34" s="10"/>
      <c r="Z34" s="10">
        <f t="shared" si="8"/>
        <v>0</v>
      </c>
      <c r="AA34" s="33"/>
      <c r="AB34" s="33">
        <f t="shared" si="9"/>
        <v>0</v>
      </c>
      <c r="AC34" s="32"/>
      <c r="AD34" s="33">
        <f t="shared" si="10"/>
        <v>0</v>
      </c>
      <c r="AE34" s="33"/>
      <c r="AF34" s="352">
        <f t="shared" si="11"/>
        <v>0</v>
      </c>
      <c r="AG34" s="33"/>
      <c r="AH34" s="33">
        <f t="shared" si="12"/>
        <v>0</v>
      </c>
      <c r="AI34" s="33"/>
      <c r="AJ34" s="33">
        <f t="shared" si="13"/>
        <v>0</v>
      </c>
      <c r="AK34" s="14"/>
      <c r="AL34" s="14">
        <f t="shared" si="14"/>
        <v>0</v>
      </c>
      <c r="AM34" s="13"/>
      <c r="AN34" s="13">
        <f t="shared" si="15"/>
        <v>0</v>
      </c>
      <c r="AO34" s="13"/>
      <c r="AP34" s="13">
        <f t="shared" si="16"/>
        <v>0</v>
      </c>
      <c r="AQ34" s="13"/>
      <c r="AR34" s="13">
        <f t="shared" si="17"/>
        <v>0</v>
      </c>
      <c r="AS34" s="13"/>
      <c r="AT34" s="229">
        <f t="shared" si="18"/>
        <v>0</v>
      </c>
      <c r="AU34" s="13"/>
      <c r="AV34" s="13">
        <f t="shared" si="19"/>
        <v>0</v>
      </c>
      <c r="AW34" s="13"/>
      <c r="AX34" s="13">
        <f t="shared" si="20"/>
        <v>0</v>
      </c>
      <c r="AY34" s="13"/>
      <c r="AZ34" s="229">
        <f t="shared" si="21"/>
        <v>0</v>
      </c>
      <c r="BA34" s="13"/>
      <c r="BB34" s="229">
        <f t="shared" si="24"/>
        <v>0</v>
      </c>
      <c r="BC34" s="13"/>
      <c r="BD34" s="229">
        <f t="shared" si="25"/>
        <v>0</v>
      </c>
      <c r="BE34" s="288">
        <f t="shared" si="29"/>
        <v>72</v>
      </c>
      <c r="BF34" s="288">
        <f t="shared" si="30"/>
        <v>65790</v>
      </c>
    </row>
    <row r="35" spans="1:58" ht="12.75">
      <c r="A35" s="68">
        <v>26</v>
      </c>
      <c r="B35" s="178" t="s">
        <v>25</v>
      </c>
      <c r="C35" s="163"/>
      <c r="D35" s="128"/>
      <c r="E35" s="87"/>
      <c r="F35" s="88">
        <f t="shared" si="26"/>
        <v>0</v>
      </c>
      <c r="G35" s="66"/>
      <c r="H35" s="4">
        <f t="shared" si="22"/>
        <v>0</v>
      </c>
      <c r="I35" s="4"/>
      <c r="J35" s="4">
        <f t="shared" si="23"/>
        <v>0</v>
      </c>
      <c r="K35" s="4"/>
      <c r="L35" s="4">
        <f t="shared" si="1"/>
        <v>0</v>
      </c>
      <c r="M35" s="4"/>
      <c r="N35" s="4">
        <f t="shared" si="2"/>
        <v>0</v>
      </c>
      <c r="O35" s="4"/>
      <c r="P35" s="4">
        <f t="shared" si="3"/>
        <v>0</v>
      </c>
      <c r="Q35" s="4"/>
      <c r="R35" s="4">
        <f t="shared" si="4"/>
        <v>0</v>
      </c>
      <c r="S35" s="4"/>
      <c r="T35" s="91">
        <f t="shared" si="5"/>
        <v>0</v>
      </c>
      <c r="U35" s="4"/>
      <c r="V35" s="4">
        <f t="shared" si="6"/>
        <v>0</v>
      </c>
      <c r="W35" s="4"/>
      <c r="X35" s="4">
        <f t="shared" si="7"/>
        <v>0</v>
      </c>
      <c r="Y35" s="10"/>
      <c r="Z35" s="10">
        <f t="shared" si="8"/>
        <v>0</v>
      </c>
      <c r="AA35" s="33"/>
      <c r="AB35" s="33">
        <f t="shared" si="9"/>
        <v>0</v>
      </c>
      <c r="AC35" s="32"/>
      <c r="AD35" s="33">
        <f t="shared" si="10"/>
        <v>0</v>
      </c>
      <c r="AE35" s="33"/>
      <c r="AF35" s="352">
        <f t="shared" si="11"/>
        <v>0</v>
      </c>
      <c r="AG35" s="33"/>
      <c r="AH35" s="33">
        <f t="shared" si="12"/>
        <v>0</v>
      </c>
      <c r="AI35" s="33"/>
      <c r="AJ35" s="33">
        <f t="shared" si="13"/>
        <v>0</v>
      </c>
      <c r="AK35" s="14"/>
      <c r="AL35" s="14">
        <f t="shared" si="14"/>
        <v>0</v>
      </c>
      <c r="AM35" s="13"/>
      <c r="AN35" s="13">
        <f t="shared" si="15"/>
        <v>0</v>
      </c>
      <c r="AO35" s="13"/>
      <c r="AP35" s="13">
        <f t="shared" si="16"/>
        <v>0</v>
      </c>
      <c r="AQ35" s="13"/>
      <c r="AR35" s="13">
        <f t="shared" si="17"/>
        <v>0</v>
      </c>
      <c r="AS35" s="13"/>
      <c r="AT35" s="229">
        <f t="shared" si="18"/>
        <v>0</v>
      </c>
      <c r="AU35" s="13"/>
      <c r="AV35" s="13">
        <f t="shared" si="19"/>
        <v>0</v>
      </c>
      <c r="AW35" s="13"/>
      <c r="AX35" s="13">
        <f t="shared" si="20"/>
        <v>0</v>
      </c>
      <c r="AY35" s="13"/>
      <c r="AZ35" s="229">
        <f t="shared" si="21"/>
        <v>0</v>
      </c>
      <c r="BA35" s="13"/>
      <c r="BB35" s="229">
        <f t="shared" si="24"/>
        <v>0</v>
      </c>
      <c r="BC35" s="13"/>
      <c r="BD35" s="229">
        <f t="shared" si="25"/>
        <v>0</v>
      </c>
      <c r="BE35" s="288">
        <f t="shared" si="29"/>
        <v>0</v>
      </c>
      <c r="BF35" s="288">
        <f t="shared" si="30"/>
        <v>0</v>
      </c>
    </row>
    <row r="36" spans="1:58" ht="12.75">
      <c r="A36" s="68"/>
      <c r="B36" s="178" t="s">
        <v>8</v>
      </c>
      <c r="C36" s="163" t="s">
        <v>9</v>
      </c>
      <c r="D36" s="128">
        <v>286</v>
      </c>
      <c r="E36" s="87"/>
      <c r="F36" s="88"/>
      <c r="G36" s="6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91"/>
      <c r="U36" s="4"/>
      <c r="V36" s="4"/>
      <c r="W36" s="4"/>
      <c r="X36" s="4"/>
      <c r="Y36" s="10"/>
      <c r="Z36" s="10"/>
      <c r="AA36" s="33"/>
      <c r="AB36" s="33"/>
      <c r="AC36" s="32"/>
      <c r="AD36" s="33"/>
      <c r="AE36" s="33"/>
      <c r="AF36" s="352"/>
      <c r="AG36" s="33"/>
      <c r="AH36" s="33"/>
      <c r="AI36" s="33"/>
      <c r="AJ36" s="33"/>
      <c r="AK36" s="14"/>
      <c r="AL36" s="14"/>
      <c r="AM36" s="13"/>
      <c r="AN36" s="13"/>
      <c r="AO36" s="13"/>
      <c r="AP36" s="13"/>
      <c r="AQ36" s="13"/>
      <c r="AR36" s="13"/>
      <c r="AS36" s="13"/>
      <c r="AT36" s="229"/>
      <c r="AU36" s="13"/>
      <c r="AV36" s="13"/>
      <c r="AW36" s="13"/>
      <c r="AX36" s="13"/>
      <c r="AY36" s="13"/>
      <c r="AZ36" s="229"/>
      <c r="BA36" s="13"/>
      <c r="BB36" s="229"/>
      <c r="BC36" s="455">
        <v>10</v>
      </c>
      <c r="BD36" s="462">
        <f t="shared" si="25"/>
        <v>2860</v>
      </c>
      <c r="BE36" s="288">
        <f t="shared" si="29"/>
        <v>10</v>
      </c>
      <c r="BF36" s="288">
        <f t="shared" si="30"/>
        <v>2860</v>
      </c>
    </row>
    <row r="37" spans="1:58" ht="12.75">
      <c r="A37" s="68">
        <v>27</v>
      </c>
      <c r="B37" s="178" t="s">
        <v>10</v>
      </c>
      <c r="C37" s="163" t="s">
        <v>26</v>
      </c>
      <c r="D37" s="128">
        <v>302</v>
      </c>
      <c r="E37" s="87"/>
      <c r="F37" s="88">
        <f t="shared" si="26"/>
        <v>0</v>
      </c>
      <c r="G37" s="66"/>
      <c r="H37" s="4">
        <f t="shared" si="22"/>
        <v>0</v>
      </c>
      <c r="I37" s="4">
        <v>6</v>
      </c>
      <c r="J37" s="4">
        <f t="shared" si="23"/>
        <v>1812</v>
      </c>
      <c r="K37" s="4"/>
      <c r="L37" s="4">
        <f t="shared" si="1"/>
        <v>0</v>
      </c>
      <c r="M37" s="4"/>
      <c r="N37" s="4">
        <f t="shared" si="2"/>
        <v>0</v>
      </c>
      <c r="O37" s="4"/>
      <c r="P37" s="4">
        <f t="shared" si="3"/>
        <v>0</v>
      </c>
      <c r="Q37" s="4"/>
      <c r="R37" s="4">
        <f t="shared" si="4"/>
        <v>0</v>
      </c>
      <c r="S37" s="4"/>
      <c r="T37" s="91">
        <f t="shared" si="5"/>
        <v>0</v>
      </c>
      <c r="U37" s="4"/>
      <c r="V37" s="4">
        <f t="shared" si="6"/>
        <v>0</v>
      </c>
      <c r="W37" s="4"/>
      <c r="X37" s="4">
        <f t="shared" si="7"/>
        <v>0</v>
      </c>
      <c r="Y37" s="10">
        <v>3</v>
      </c>
      <c r="Z37" s="10">
        <f t="shared" si="8"/>
        <v>906</v>
      </c>
      <c r="AA37" s="33">
        <v>3</v>
      </c>
      <c r="AB37" s="33">
        <f t="shared" si="9"/>
        <v>906</v>
      </c>
      <c r="AC37" s="33">
        <v>4</v>
      </c>
      <c r="AD37" s="33">
        <f t="shared" si="10"/>
        <v>1208</v>
      </c>
      <c r="AE37" s="33"/>
      <c r="AF37" s="352">
        <f t="shared" si="11"/>
        <v>0</v>
      </c>
      <c r="AG37" s="33"/>
      <c r="AH37" s="33">
        <f t="shared" si="12"/>
        <v>0</v>
      </c>
      <c r="AI37" s="33">
        <v>10</v>
      </c>
      <c r="AJ37" s="33">
        <f t="shared" si="13"/>
        <v>3020</v>
      </c>
      <c r="AK37" s="14"/>
      <c r="AL37" s="14">
        <f t="shared" si="14"/>
        <v>0</v>
      </c>
      <c r="AM37" s="13">
        <v>2</v>
      </c>
      <c r="AN37" s="13">
        <f t="shared" si="15"/>
        <v>604</v>
      </c>
      <c r="AO37" s="13">
        <v>10</v>
      </c>
      <c r="AP37" s="13">
        <f t="shared" si="16"/>
        <v>3020</v>
      </c>
      <c r="AQ37" s="13"/>
      <c r="AR37" s="13">
        <f t="shared" si="17"/>
        <v>0</v>
      </c>
      <c r="AS37" s="13">
        <v>19</v>
      </c>
      <c r="AT37" s="229">
        <f t="shared" si="18"/>
        <v>5738</v>
      </c>
      <c r="AU37" s="13"/>
      <c r="AV37" s="13">
        <f t="shared" si="19"/>
        <v>0</v>
      </c>
      <c r="AW37" s="13"/>
      <c r="AX37" s="13">
        <f t="shared" si="20"/>
        <v>0</v>
      </c>
      <c r="AY37" s="13">
        <v>10</v>
      </c>
      <c r="AZ37" s="229">
        <f t="shared" si="21"/>
        <v>3020</v>
      </c>
      <c r="BA37" s="13"/>
      <c r="BB37" s="229">
        <f t="shared" si="24"/>
        <v>0</v>
      </c>
      <c r="BC37" s="13"/>
      <c r="BD37" s="229">
        <f t="shared" si="25"/>
        <v>0</v>
      </c>
      <c r="BE37" s="288">
        <f t="shared" si="29"/>
        <v>67</v>
      </c>
      <c r="BF37" s="288">
        <f t="shared" si="30"/>
        <v>20234</v>
      </c>
    </row>
    <row r="38" spans="1:58" ht="12.75">
      <c r="A38" s="68">
        <v>28</v>
      </c>
      <c r="B38" s="178" t="s">
        <v>11</v>
      </c>
      <c r="C38" s="163" t="s">
        <v>26</v>
      </c>
      <c r="D38" s="128">
        <v>407</v>
      </c>
      <c r="E38" s="87">
        <v>4</v>
      </c>
      <c r="F38" s="448">
        <f>E38*D38/2</f>
        <v>814</v>
      </c>
      <c r="G38" s="66">
        <v>2</v>
      </c>
      <c r="H38" s="4">
        <f t="shared" si="22"/>
        <v>814</v>
      </c>
      <c r="I38" s="4"/>
      <c r="J38" s="4">
        <f t="shared" si="23"/>
        <v>0</v>
      </c>
      <c r="K38" s="4"/>
      <c r="L38" s="4">
        <f t="shared" si="1"/>
        <v>0</v>
      </c>
      <c r="M38" s="4"/>
      <c r="N38" s="4">
        <f t="shared" si="2"/>
        <v>0</v>
      </c>
      <c r="O38" s="4">
        <v>3</v>
      </c>
      <c r="P38" s="4">
        <f t="shared" si="3"/>
        <v>1221</v>
      </c>
      <c r="Q38" s="4"/>
      <c r="R38" s="4">
        <f t="shared" si="4"/>
        <v>0</v>
      </c>
      <c r="S38" s="4"/>
      <c r="T38" s="91">
        <f t="shared" si="5"/>
        <v>0</v>
      </c>
      <c r="U38" s="4"/>
      <c r="V38" s="4">
        <f t="shared" si="6"/>
        <v>0</v>
      </c>
      <c r="W38" s="4">
        <v>6</v>
      </c>
      <c r="X38" s="4">
        <f t="shared" si="7"/>
        <v>2442</v>
      </c>
      <c r="Y38" s="10"/>
      <c r="Z38" s="10">
        <f t="shared" si="8"/>
        <v>0</v>
      </c>
      <c r="AA38" s="33"/>
      <c r="AB38" s="33">
        <f t="shared" si="9"/>
        <v>0</v>
      </c>
      <c r="AC38" s="32"/>
      <c r="AD38" s="33">
        <f t="shared" si="10"/>
        <v>0</v>
      </c>
      <c r="AE38" s="33"/>
      <c r="AF38" s="352">
        <f t="shared" si="11"/>
        <v>0</v>
      </c>
      <c r="AG38" s="33"/>
      <c r="AH38" s="33">
        <f t="shared" si="12"/>
        <v>0</v>
      </c>
      <c r="AI38" s="33">
        <v>4</v>
      </c>
      <c r="AJ38" s="33">
        <f t="shared" si="13"/>
        <v>1628</v>
      </c>
      <c r="AK38" s="14">
        <v>2</v>
      </c>
      <c r="AL38" s="14">
        <f t="shared" si="14"/>
        <v>814</v>
      </c>
      <c r="AM38" s="13">
        <v>2</v>
      </c>
      <c r="AN38" s="13">
        <f t="shared" si="15"/>
        <v>814</v>
      </c>
      <c r="AO38" s="13"/>
      <c r="AP38" s="13">
        <f t="shared" si="16"/>
        <v>0</v>
      </c>
      <c r="AQ38" s="13"/>
      <c r="AR38" s="13">
        <f t="shared" si="17"/>
        <v>0</v>
      </c>
      <c r="AS38" s="13"/>
      <c r="AT38" s="229">
        <f t="shared" si="18"/>
        <v>0</v>
      </c>
      <c r="AU38" s="13"/>
      <c r="AV38" s="13">
        <f t="shared" si="19"/>
        <v>0</v>
      </c>
      <c r="AW38" s="13"/>
      <c r="AX38" s="13">
        <f t="shared" si="20"/>
        <v>0</v>
      </c>
      <c r="AY38" s="13">
        <v>3</v>
      </c>
      <c r="AZ38" s="229">
        <f t="shared" si="21"/>
        <v>1221</v>
      </c>
      <c r="BA38" s="13"/>
      <c r="BB38" s="229">
        <f t="shared" si="24"/>
        <v>0</v>
      </c>
      <c r="BC38" s="13"/>
      <c r="BD38" s="229">
        <f t="shared" si="25"/>
        <v>0</v>
      </c>
      <c r="BE38" s="288">
        <f t="shared" si="29"/>
        <v>26</v>
      </c>
      <c r="BF38" s="288">
        <f t="shared" si="30"/>
        <v>9768</v>
      </c>
    </row>
    <row r="39" spans="1:58" ht="12.75">
      <c r="A39" s="68">
        <v>29</v>
      </c>
      <c r="B39" s="178" t="s">
        <v>12</v>
      </c>
      <c r="C39" s="163" t="s">
        <v>26</v>
      </c>
      <c r="D39" s="128">
        <v>497</v>
      </c>
      <c r="E39" s="87"/>
      <c r="F39" s="88">
        <f t="shared" si="26"/>
        <v>0</v>
      </c>
      <c r="G39" s="66"/>
      <c r="H39" s="4">
        <f t="shared" si="22"/>
        <v>0</v>
      </c>
      <c r="I39" s="4"/>
      <c r="J39" s="4">
        <f t="shared" si="23"/>
        <v>0</v>
      </c>
      <c r="K39" s="4"/>
      <c r="L39" s="4">
        <f t="shared" si="1"/>
        <v>0</v>
      </c>
      <c r="M39" s="4"/>
      <c r="N39" s="4">
        <f t="shared" si="2"/>
        <v>0</v>
      </c>
      <c r="O39" s="4"/>
      <c r="P39" s="4">
        <f t="shared" si="3"/>
        <v>0</v>
      </c>
      <c r="Q39" s="4"/>
      <c r="R39" s="4">
        <f t="shared" si="4"/>
        <v>0</v>
      </c>
      <c r="S39" s="4"/>
      <c r="T39" s="91">
        <f t="shared" si="5"/>
        <v>0</v>
      </c>
      <c r="U39" s="4"/>
      <c r="V39" s="4">
        <f t="shared" si="6"/>
        <v>0</v>
      </c>
      <c r="W39" s="4"/>
      <c r="X39" s="4">
        <f t="shared" si="7"/>
        <v>0</v>
      </c>
      <c r="Y39" s="10"/>
      <c r="Z39" s="10">
        <f t="shared" si="8"/>
        <v>0</v>
      </c>
      <c r="AA39" s="33"/>
      <c r="AB39" s="33">
        <f t="shared" si="9"/>
        <v>0</v>
      </c>
      <c r="AC39" s="32"/>
      <c r="AD39" s="33">
        <f t="shared" si="10"/>
        <v>0</v>
      </c>
      <c r="AE39" s="33"/>
      <c r="AF39" s="352">
        <f t="shared" si="11"/>
        <v>0</v>
      </c>
      <c r="AG39" s="33"/>
      <c r="AH39" s="33">
        <f t="shared" si="12"/>
        <v>0</v>
      </c>
      <c r="AI39" s="33"/>
      <c r="AJ39" s="33">
        <f t="shared" si="13"/>
        <v>0</v>
      </c>
      <c r="AK39" s="14"/>
      <c r="AL39" s="14">
        <f t="shared" si="14"/>
        <v>0</v>
      </c>
      <c r="AM39" s="13"/>
      <c r="AN39" s="13">
        <f t="shared" si="15"/>
        <v>0</v>
      </c>
      <c r="AO39" s="13"/>
      <c r="AP39" s="13">
        <f t="shared" si="16"/>
        <v>0</v>
      </c>
      <c r="AQ39" s="13"/>
      <c r="AR39" s="13">
        <f t="shared" si="17"/>
        <v>0</v>
      </c>
      <c r="AS39" s="13"/>
      <c r="AT39" s="229">
        <f t="shared" si="18"/>
        <v>0</v>
      </c>
      <c r="AU39" s="13"/>
      <c r="AV39" s="13">
        <f t="shared" si="19"/>
        <v>0</v>
      </c>
      <c r="AW39" s="13"/>
      <c r="AX39" s="13">
        <f t="shared" si="20"/>
        <v>0</v>
      </c>
      <c r="AY39" s="13"/>
      <c r="AZ39" s="229">
        <f t="shared" si="21"/>
        <v>0</v>
      </c>
      <c r="BA39" s="13"/>
      <c r="BB39" s="229">
        <f t="shared" si="24"/>
        <v>0</v>
      </c>
      <c r="BC39" s="13"/>
      <c r="BD39" s="229">
        <f t="shared" si="25"/>
        <v>0</v>
      </c>
      <c r="BE39" s="288">
        <f t="shared" si="29"/>
        <v>0</v>
      </c>
      <c r="BF39" s="288">
        <f t="shared" si="30"/>
        <v>0</v>
      </c>
    </row>
    <row r="40" spans="1:58" ht="12.75">
      <c r="A40" s="68">
        <v>30</v>
      </c>
      <c r="B40" s="178" t="s">
        <v>19</v>
      </c>
      <c r="C40" s="163"/>
      <c r="D40" s="128"/>
      <c r="E40" s="87"/>
      <c r="F40" s="88">
        <f t="shared" si="26"/>
        <v>0</v>
      </c>
      <c r="G40" s="66"/>
      <c r="H40" s="4">
        <f t="shared" si="22"/>
        <v>0</v>
      </c>
      <c r="I40" s="4"/>
      <c r="J40" s="4">
        <f t="shared" si="23"/>
        <v>0</v>
      </c>
      <c r="K40" s="4"/>
      <c r="L40" s="4">
        <f t="shared" si="1"/>
        <v>0</v>
      </c>
      <c r="M40" s="4"/>
      <c r="N40" s="4">
        <f t="shared" si="2"/>
        <v>0</v>
      </c>
      <c r="O40" s="4"/>
      <c r="P40" s="4">
        <f t="shared" si="3"/>
        <v>0</v>
      </c>
      <c r="Q40" s="4"/>
      <c r="R40" s="4">
        <f t="shared" si="4"/>
        <v>0</v>
      </c>
      <c r="S40" s="4"/>
      <c r="T40" s="91">
        <f t="shared" si="5"/>
        <v>0</v>
      </c>
      <c r="U40" s="4"/>
      <c r="V40" s="4">
        <f t="shared" si="6"/>
        <v>0</v>
      </c>
      <c r="W40" s="4"/>
      <c r="X40" s="4">
        <f t="shared" si="7"/>
        <v>0</v>
      </c>
      <c r="Y40" s="10"/>
      <c r="Z40" s="10">
        <f t="shared" si="8"/>
        <v>0</v>
      </c>
      <c r="AA40" s="33"/>
      <c r="AB40" s="33">
        <f t="shared" si="9"/>
        <v>0</v>
      </c>
      <c r="AC40" s="32"/>
      <c r="AD40" s="33">
        <f t="shared" si="10"/>
        <v>0</v>
      </c>
      <c r="AE40" s="33"/>
      <c r="AF40" s="352">
        <f t="shared" si="11"/>
        <v>0</v>
      </c>
      <c r="AG40" s="33"/>
      <c r="AH40" s="33">
        <f t="shared" si="12"/>
        <v>0</v>
      </c>
      <c r="AI40" s="33"/>
      <c r="AJ40" s="33">
        <f t="shared" si="13"/>
        <v>0</v>
      </c>
      <c r="AK40" s="14"/>
      <c r="AL40" s="14">
        <f t="shared" si="14"/>
        <v>0</v>
      </c>
      <c r="AM40" s="13"/>
      <c r="AN40" s="13">
        <f t="shared" si="15"/>
        <v>0</v>
      </c>
      <c r="AO40" s="13"/>
      <c r="AP40" s="13">
        <f t="shared" si="16"/>
        <v>0</v>
      </c>
      <c r="AQ40" s="13"/>
      <c r="AR40" s="13">
        <f t="shared" si="17"/>
        <v>0</v>
      </c>
      <c r="AS40" s="13"/>
      <c r="AT40" s="229">
        <f t="shared" si="18"/>
        <v>0</v>
      </c>
      <c r="AU40" s="13"/>
      <c r="AV40" s="13">
        <f t="shared" si="19"/>
        <v>0</v>
      </c>
      <c r="AW40" s="13"/>
      <c r="AX40" s="13">
        <f t="shared" si="20"/>
        <v>0</v>
      </c>
      <c r="AY40" s="13"/>
      <c r="AZ40" s="229">
        <f t="shared" si="21"/>
        <v>0</v>
      </c>
      <c r="BA40" s="13"/>
      <c r="BB40" s="229">
        <f t="shared" si="24"/>
        <v>0</v>
      </c>
      <c r="BC40" s="13"/>
      <c r="BD40" s="229">
        <f t="shared" si="25"/>
        <v>0</v>
      </c>
      <c r="BE40" s="288">
        <f t="shared" si="29"/>
        <v>0</v>
      </c>
      <c r="BF40" s="288">
        <f t="shared" si="30"/>
        <v>0</v>
      </c>
    </row>
    <row r="41" spans="1:58" ht="12.75">
      <c r="A41" s="68">
        <v>31</v>
      </c>
      <c r="B41" s="178" t="s">
        <v>18</v>
      </c>
      <c r="C41" s="163" t="s">
        <v>26</v>
      </c>
      <c r="D41" s="128">
        <v>3113</v>
      </c>
      <c r="E41" s="87"/>
      <c r="F41" s="88">
        <f t="shared" si="26"/>
        <v>0</v>
      </c>
      <c r="G41" s="66"/>
      <c r="H41" s="4">
        <f t="shared" si="22"/>
        <v>0</v>
      </c>
      <c r="I41" s="4"/>
      <c r="J41" s="4">
        <f t="shared" si="23"/>
        <v>0</v>
      </c>
      <c r="K41" s="4"/>
      <c r="L41" s="4">
        <f t="shared" si="1"/>
        <v>0</v>
      </c>
      <c r="M41" s="4"/>
      <c r="N41" s="4">
        <f t="shared" si="2"/>
        <v>0</v>
      </c>
      <c r="O41" s="4"/>
      <c r="P41" s="4">
        <f t="shared" si="3"/>
        <v>0</v>
      </c>
      <c r="Q41" s="4"/>
      <c r="R41" s="4">
        <f t="shared" si="4"/>
        <v>0</v>
      </c>
      <c r="S41" s="4"/>
      <c r="T41" s="91">
        <f t="shared" si="5"/>
        <v>0</v>
      </c>
      <c r="U41" s="4"/>
      <c r="V41" s="4">
        <f t="shared" si="6"/>
        <v>0</v>
      </c>
      <c r="W41" s="4"/>
      <c r="X41" s="4">
        <f t="shared" si="7"/>
        <v>0</v>
      </c>
      <c r="Y41" s="10"/>
      <c r="Z41" s="10">
        <f t="shared" si="8"/>
        <v>0</v>
      </c>
      <c r="AA41" s="33"/>
      <c r="AB41" s="33">
        <f t="shared" si="9"/>
        <v>0</v>
      </c>
      <c r="AC41" s="32"/>
      <c r="AD41" s="33">
        <f t="shared" si="10"/>
        <v>0</v>
      </c>
      <c r="AE41" s="33"/>
      <c r="AF41" s="352">
        <f t="shared" si="11"/>
        <v>0</v>
      </c>
      <c r="AG41" s="33"/>
      <c r="AH41" s="33">
        <f t="shared" si="12"/>
        <v>0</v>
      </c>
      <c r="AI41" s="33"/>
      <c r="AJ41" s="33">
        <f t="shared" si="13"/>
        <v>0</v>
      </c>
      <c r="AK41" s="14"/>
      <c r="AL41" s="14">
        <f t="shared" si="14"/>
        <v>0</v>
      </c>
      <c r="AM41" s="13"/>
      <c r="AN41" s="13">
        <f t="shared" si="15"/>
        <v>0</v>
      </c>
      <c r="AO41" s="13"/>
      <c r="AP41" s="13">
        <f t="shared" si="16"/>
        <v>0</v>
      </c>
      <c r="AQ41" s="13"/>
      <c r="AR41" s="13">
        <f t="shared" si="17"/>
        <v>0</v>
      </c>
      <c r="AS41" s="13"/>
      <c r="AT41" s="229">
        <f t="shared" si="18"/>
        <v>0</v>
      </c>
      <c r="AU41" s="13"/>
      <c r="AV41" s="13">
        <f t="shared" si="19"/>
        <v>0</v>
      </c>
      <c r="AW41" s="13">
        <v>4</v>
      </c>
      <c r="AX41" s="13">
        <f t="shared" si="20"/>
        <v>12452</v>
      </c>
      <c r="AY41" s="13"/>
      <c r="AZ41" s="229">
        <f t="shared" si="21"/>
        <v>0</v>
      </c>
      <c r="BA41" s="13"/>
      <c r="BB41" s="229">
        <f t="shared" si="24"/>
        <v>0</v>
      </c>
      <c r="BC41" s="13"/>
      <c r="BD41" s="229">
        <f t="shared" si="25"/>
        <v>0</v>
      </c>
      <c r="BE41" s="288">
        <f t="shared" si="29"/>
        <v>4</v>
      </c>
      <c r="BF41" s="288">
        <f t="shared" si="30"/>
        <v>12452</v>
      </c>
    </row>
    <row r="42" spans="1:58" ht="14.25">
      <c r="A42" s="68">
        <v>32</v>
      </c>
      <c r="B42" s="179" t="s">
        <v>133</v>
      </c>
      <c r="C42" s="163"/>
      <c r="D42" s="128"/>
      <c r="E42" s="87"/>
      <c r="F42" s="88">
        <f t="shared" si="26"/>
        <v>0</v>
      </c>
      <c r="G42" s="66"/>
      <c r="H42" s="4">
        <f t="shared" si="22"/>
        <v>0</v>
      </c>
      <c r="I42" s="4"/>
      <c r="J42" s="4">
        <f t="shared" si="23"/>
        <v>0</v>
      </c>
      <c r="K42" s="4"/>
      <c r="L42" s="4">
        <f t="shared" si="1"/>
        <v>0</v>
      </c>
      <c r="M42" s="4"/>
      <c r="N42" s="4">
        <f t="shared" si="2"/>
        <v>0</v>
      </c>
      <c r="O42" s="4"/>
      <c r="P42" s="4">
        <f t="shared" si="3"/>
        <v>0</v>
      </c>
      <c r="Q42" s="4"/>
      <c r="R42" s="4">
        <f t="shared" si="4"/>
        <v>0</v>
      </c>
      <c r="S42" s="4"/>
      <c r="T42" s="91">
        <f t="shared" si="5"/>
        <v>0</v>
      </c>
      <c r="U42" s="4"/>
      <c r="V42" s="4">
        <f t="shared" si="6"/>
        <v>0</v>
      </c>
      <c r="W42" s="4"/>
      <c r="X42" s="4">
        <f t="shared" si="7"/>
        <v>0</v>
      </c>
      <c r="Y42" s="10"/>
      <c r="Z42" s="10">
        <f t="shared" si="8"/>
        <v>0</v>
      </c>
      <c r="AA42" s="33"/>
      <c r="AB42" s="33">
        <f t="shared" si="9"/>
        <v>0</v>
      </c>
      <c r="AC42" s="32"/>
      <c r="AD42" s="33">
        <f t="shared" si="10"/>
        <v>0</v>
      </c>
      <c r="AE42" s="33"/>
      <c r="AF42" s="352">
        <f t="shared" si="11"/>
        <v>0</v>
      </c>
      <c r="AG42" s="33"/>
      <c r="AH42" s="33">
        <f t="shared" si="12"/>
        <v>0</v>
      </c>
      <c r="AI42" s="33"/>
      <c r="AJ42" s="33">
        <f t="shared" si="13"/>
        <v>0</v>
      </c>
      <c r="AK42" s="14"/>
      <c r="AL42" s="14">
        <f t="shared" si="14"/>
        <v>0</v>
      </c>
      <c r="AM42" s="13"/>
      <c r="AN42" s="13">
        <f t="shared" si="15"/>
        <v>0</v>
      </c>
      <c r="AO42" s="13"/>
      <c r="AP42" s="13">
        <f t="shared" si="16"/>
        <v>0</v>
      </c>
      <c r="AQ42" s="13"/>
      <c r="AR42" s="13">
        <f t="shared" si="17"/>
        <v>0</v>
      </c>
      <c r="AS42" s="13"/>
      <c r="AT42" s="229">
        <f t="shared" si="18"/>
        <v>0</v>
      </c>
      <c r="AU42" s="13"/>
      <c r="AV42" s="13">
        <f t="shared" si="19"/>
        <v>0</v>
      </c>
      <c r="AW42" s="13"/>
      <c r="AX42" s="13">
        <f t="shared" si="20"/>
        <v>0</v>
      </c>
      <c r="AY42" s="13"/>
      <c r="AZ42" s="229">
        <f t="shared" si="21"/>
        <v>0</v>
      </c>
      <c r="BA42" s="13"/>
      <c r="BB42" s="229">
        <f t="shared" si="24"/>
        <v>0</v>
      </c>
      <c r="BC42" s="13"/>
      <c r="BD42" s="229">
        <f t="shared" si="25"/>
        <v>0</v>
      </c>
      <c r="BE42" s="288">
        <f t="shared" si="29"/>
        <v>0</v>
      </c>
      <c r="BF42" s="288">
        <f t="shared" si="30"/>
        <v>0</v>
      </c>
    </row>
    <row r="43" spans="1:58" ht="14.25">
      <c r="A43" s="68">
        <v>33</v>
      </c>
      <c r="B43" s="193" t="s">
        <v>8</v>
      </c>
      <c r="C43" s="163" t="s">
        <v>9</v>
      </c>
      <c r="D43" s="128">
        <v>445</v>
      </c>
      <c r="E43" s="87"/>
      <c r="F43" s="88">
        <f t="shared" si="26"/>
        <v>0</v>
      </c>
      <c r="G43" s="66"/>
      <c r="H43" s="4">
        <f t="shared" si="22"/>
        <v>0</v>
      </c>
      <c r="I43" s="4"/>
      <c r="J43" s="4">
        <f t="shared" si="23"/>
        <v>0</v>
      </c>
      <c r="K43" s="4"/>
      <c r="L43" s="4">
        <f aca="true" t="shared" si="31" ref="L43:L64">K43*D43</f>
        <v>0</v>
      </c>
      <c r="M43" s="4"/>
      <c r="N43" s="4">
        <f aca="true" t="shared" si="32" ref="N43:N64">M43*D43</f>
        <v>0</v>
      </c>
      <c r="O43" s="4"/>
      <c r="P43" s="4">
        <f aca="true" t="shared" si="33" ref="P43:P64">O43*D43</f>
        <v>0</v>
      </c>
      <c r="Q43" s="4"/>
      <c r="R43" s="4">
        <f aca="true" t="shared" si="34" ref="R43:R64">Q43*D43</f>
        <v>0</v>
      </c>
      <c r="S43" s="4"/>
      <c r="T43" s="91">
        <f aca="true" t="shared" si="35" ref="T43:T64">S43*D43</f>
        <v>0</v>
      </c>
      <c r="U43" s="4"/>
      <c r="V43" s="4">
        <f aca="true" t="shared" si="36" ref="V43:V64">U43*D43</f>
        <v>0</v>
      </c>
      <c r="W43" s="4"/>
      <c r="X43" s="4">
        <f aca="true" t="shared" si="37" ref="X43:X64">W43*D43</f>
        <v>0</v>
      </c>
      <c r="Y43" s="10"/>
      <c r="Z43" s="10">
        <f aca="true" t="shared" si="38" ref="Z43:Z64">Y43*D43</f>
        <v>0</v>
      </c>
      <c r="AA43" s="33"/>
      <c r="AB43" s="33">
        <f aca="true" t="shared" si="39" ref="AB43:AB64">AA43*D43</f>
        <v>0</v>
      </c>
      <c r="AC43" s="32"/>
      <c r="AD43" s="33">
        <f aca="true" t="shared" si="40" ref="AD43:AD64">AC43*D43</f>
        <v>0</v>
      </c>
      <c r="AE43" s="33"/>
      <c r="AF43" s="352">
        <f aca="true" t="shared" si="41" ref="AF43:AF64">AE43*D43</f>
        <v>0</v>
      </c>
      <c r="AG43" s="33"/>
      <c r="AH43" s="33">
        <f aca="true" t="shared" si="42" ref="AH43:AH64">AG43*D43</f>
        <v>0</v>
      </c>
      <c r="AI43" s="33"/>
      <c r="AJ43" s="33">
        <f aca="true" t="shared" si="43" ref="AJ43:AJ64">AI43*D43</f>
        <v>0</v>
      </c>
      <c r="AK43" s="14"/>
      <c r="AL43" s="14">
        <f aca="true" t="shared" si="44" ref="AL43:AL64">AK43*D43</f>
        <v>0</v>
      </c>
      <c r="AM43" s="13"/>
      <c r="AN43" s="13">
        <f aca="true" t="shared" si="45" ref="AN43:AN64">AM43*D43</f>
        <v>0</v>
      </c>
      <c r="AO43" s="13"/>
      <c r="AP43" s="13">
        <f aca="true" t="shared" si="46" ref="AP43:AP64">AO43*D43</f>
        <v>0</v>
      </c>
      <c r="AQ43" s="13"/>
      <c r="AR43" s="13">
        <f aca="true" t="shared" si="47" ref="AR43:AR64">AQ43*D43</f>
        <v>0</v>
      </c>
      <c r="AS43" s="13"/>
      <c r="AT43" s="229">
        <f aca="true" t="shared" si="48" ref="AT43:AT64">AS43*D43</f>
        <v>0</v>
      </c>
      <c r="AU43" s="13"/>
      <c r="AV43" s="13">
        <f aca="true" t="shared" si="49" ref="AV43:AV64">AU43*D43</f>
        <v>0</v>
      </c>
      <c r="AW43" s="13"/>
      <c r="AX43" s="13">
        <f aca="true" t="shared" si="50" ref="AX43:AX64">AW43*D43</f>
        <v>0</v>
      </c>
      <c r="AY43" s="13"/>
      <c r="AZ43" s="229">
        <f aca="true" t="shared" si="51" ref="AZ43:AZ64">AY43*D43</f>
        <v>0</v>
      </c>
      <c r="BA43" s="13"/>
      <c r="BB43" s="229">
        <f t="shared" si="24"/>
        <v>0</v>
      </c>
      <c r="BC43" s="13"/>
      <c r="BD43" s="229">
        <f t="shared" si="25"/>
        <v>0</v>
      </c>
      <c r="BE43" s="288">
        <f t="shared" si="29"/>
        <v>0</v>
      </c>
      <c r="BF43" s="288">
        <f t="shared" si="30"/>
        <v>0</v>
      </c>
    </row>
    <row r="44" spans="1:58" ht="12.75">
      <c r="A44" s="68">
        <v>34</v>
      </c>
      <c r="B44" s="178" t="s">
        <v>10</v>
      </c>
      <c r="C44" s="163" t="s">
        <v>27</v>
      </c>
      <c r="D44" s="128">
        <v>501</v>
      </c>
      <c r="E44" s="87"/>
      <c r="F44" s="88">
        <f t="shared" si="26"/>
        <v>0</v>
      </c>
      <c r="G44" s="66"/>
      <c r="H44" s="4">
        <f t="shared" si="22"/>
        <v>0</v>
      </c>
      <c r="I44" s="4"/>
      <c r="J44" s="4">
        <f t="shared" si="23"/>
        <v>0</v>
      </c>
      <c r="K44" s="4">
        <v>50</v>
      </c>
      <c r="L44" s="4">
        <f t="shared" si="31"/>
        <v>25050</v>
      </c>
      <c r="M44" s="4"/>
      <c r="N44" s="4">
        <f t="shared" si="32"/>
        <v>0</v>
      </c>
      <c r="O44" s="4"/>
      <c r="P44" s="4">
        <f t="shared" si="33"/>
        <v>0</v>
      </c>
      <c r="Q44" s="4"/>
      <c r="R44" s="4">
        <f t="shared" si="34"/>
        <v>0</v>
      </c>
      <c r="S44" s="4">
        <v>5</v>
      </c>
      <c r="T44" s="91">
        <f t="shared" si="35"/>
        <v>2505</v>
      </c>
      <c r="U44" s="4">
        <v>5</v>
      </c>
      <c r="V44" s="4">
        <f t="shared" si="36"/>
        <v>2505</v>
      </c>
      <c r="W44" s="4">
        <v>5</v>
      </c>
      <c r="X44" s="4">
        <f t="shared" si="37"/>
        <v>2505</v>
      </c>
      <c r="Y44" s="10"/>
      <c r="Z44" s="10">
        <f t="shared" si="38"/>
        <v>0</v>
      </c>
      <c r="AA44" s="33"/>
      <c r="AB44" s="33">
        <f t="shared" si="39"/>
        <v>0</v>
      </c>
      <c r="AC44" s="32"/>
      <c r="AD44" s="33">
        <f t="shared" si="40"/>
        <v>0</v>
      </c>
      <c r="AE44" s="33"/>
      <c r="AF44" s="352">
        <f t="shared" si="41"/>
        <v>0</v>
      </c>
      <c r="AG44" s="33">
        <v>10</v>
      </c>
      <c r="AH44" s="33">
        <f t="shared" si="42"/>
        <v>5010</v>
      </c>
      <c r="AI44" s="33">
        <v>5</v>
      </c>
      <c r="AJ44" s="33">
        <f t="shared" si="43"/>
        <v>2505</v>
      </c>
      <c r="AK44" s="14"/>
      <c r="AL44" s="14">
        <f t="shared" si="44"/>
        <v>0</v>
      </c>
      <c r="AM44" s="13"/>
      <c r="AN44" s="13">
        <f t="shared" si="45"/>
        <v>0</v>
      </c>
      <c r="AO44" s="13"/>
      <c r="AP44" s="13">
        <f t="shared" si="46"/>
        <v>0</v>
      </c>
      <c r="AQ44" s="13"/>
      <c r="AR44" s="13">
        <f t="shared" si="47"/>
        <v>0</v>
      </c>
      <c r="AS44" s="13"/>
      <c r="AT44" s="229">
        <f t="shared" si="48"/>
        <v>0</v>
      </c>
      <c r="AU44" s="13"/>
      <c r="AV44" s="13">
        <f t="shared" si="49"/>
        <v>0</v>
      </c>
      <c r="AW44" s="13"/>
      <c r="AX44" s="13">
        <f t="shared" si="50"/>
        <v>0</v>
      </c>
      <c r="AY44" s="13"/>
      <c r="AZ44" s="229">
        <f t="shared" si="51"/>
        <v>0</v>
      </c>
      <c r="BA44" s="13"/>
      <c r="BB44" s="229">
        <f t="shared" si="24"/>
        <v>0</v>
      </c>
      <c r="BC44" s="13"/>
      <c r="BD44" s="229">
        <f t="shared" si="25"/>
        <v>0</v>
      </c>
      <c r="BE44" s="288">
        <f t="shared" si="29"/>
        <v>80</v>
      </c>
      <c r="BF44" s="288">
        <f t="shared" si="30"/>
        <v>40080</v>
      </c>
    </row>
    <row r="45" spans="1:58" ht="12.75">
      <c r="A45" s="68">
        <v>35</v>
      </c>
      <c r="B45" s="178" t="s">
        <v>11</v>
      </c>
      <c r="C45" s="163" t="s">
        <v>27</v>
      </c>
      <c r="D45" s="128">
        <v>539</v>
      </c>
      <c r="E45" s="87"/>
      <c r="F45" s="88">
        <f t="shared" si="26"/>
        <v>0</v>
      </c>
      <c r="G45" s="66"/>
      <c r="H45" s="4">
        <f t="shared" si="22"/>
        <v>0</v>
      </c>
      <c r="I45" s="4"/>
      <c r="J45" s="4">
        <f t="shared" si="23"/>
        <v>0</v>
      </c>
      <c r="K45" s="4"/>
      <c r="L45" s="4">
        <f t="shared" si="31"/>
        <v>0</v>
      </c>
      <c r="M45" s="4"/>
      <c r="N45" s="4">
        <f t="shared" si="32"/>
        <v>0</v>
      </c>
      <c r="O45" s="4"/>
      <c r="P45" s="4">
        <f t="shared" si="33"/>
        <v>0</v>
      </c>
      <c r="Q45" s="4"/>
      <c r="R45" s="4">
        <f t="shared" si="34"/>
        <v>0</v>
      </c>
      <c r="S45" s="4"/>
      <c r="T45" s="91">
        <f t="shared" si="35"/>
        <v>0</v>
      </c>
      <c r="U45" s="4"/>
      <c r="V45" s="4">
        <f t="shared" si="36"/>
        <v>0</v>
      </c>
      <c r="W45" s="4"/>
      <c r="X45" s="4">
        <f t="shared" si="37"/>
        <v>0</v>
      </c>
      <c r="Y45" s="10"/>
      <c r="Z45" s="10">
        <f t="shared" si="38"/>
        <v>0</v>
      </c>
      <c r="AA45" s="33"/>
      <c r="AB45" s="33">
        <f t="shared" si="39"/>
        <v>0</v>
      </c>
      <c r="AC45" s="32"/>
      <c r="AD45" s="33">
        <f t="shared" si="40"/>
        <v>0</v>
      </c>
      <c r="AE45" s="33"/>
      <c r="AF45" s="352">
        <f t="shared" si="41"/>
        <v>0</v>
      </c>
      <c r="AG45" s="33"/>
      <c r="AH45" s="33">
        <f t="shared" si="42"/>
        <v>0</v>
      </c>
      <c r="AI45" s="33">
        <v>5</v>
      </c>
      <c r="AJ45" s="33">
        <f t="shared" si="43"/>
        <v>2695</v>
      </c>
      <c r="AK45" s="14"/>
      <c r="AL45" s="14">
        <f t="shared" si="44"/>
        <v>0</v>
      </c>
      <c r="AM45" s="13"/>
      <c r="AN45" s="13">
        <f t="shared" si="45"/>
        <v>0</v>
      </c>
      <c r="AO45" s="13"/>
      <c r="AP45" s="13">
        <f t="shared" si="46"/>
        <v>0</v>
      </c>
      <c r="AQ45" s="13"/>
      <c r="AR45" s="13">
        <f t="shared" si="47"/>
        <v>0</v>
      </c>
      <c r="AS45" s="13"/>
      <c r="AT45" s="229">
        <f t="shared" si="48"/>
        <v>0</v>
      </c>
      <c r="AU45" s="13"/>
      <c r="AV45" s="13">
        <f t="shared" si="49"/>
        <v>0</v>
      </c>
      <c r="AW45" s="13"/>
      <c r="AX45" s="13">
        <f t="shared" si="50"/>
        <v>0</v>
      </c>
      <c r="AY45" s="13"/>
      <c r="AZ45" s="229">
        <f t="shared" si="51"/>
        <v>0</v>
      </c>
      <c r="BA45" s="13"/>
      <c r="BB45" s="229">
        <f t="shared" si="24"/>
        <v>0</v>
      </c>
      <c r="BC45" s="13"/>
      <c r="BD45" s="229">
        <f t="shared" si="25"/>
        <v>0</v>
      </c>
      <c r="BE45" s="288">
        <f t="shared" si="29"/>
        <v>5</v>
      </c>
      <c r="BF45" s="288">
        <f t="shared" si="30"/>
        <v>2695</v>
      </c>
    </row>
    <row r="46" spans="1:58" ht="12.75">
      <c r="A46" s="68">
        <v>36</v>
      </c>
      <c r="B46" s="178" t="s">
        <v>12</v>
      </c>
      <c r="C46" s="163" t="s">
        <v>27</v>
      </c>
      <c r="D46" s="128">
        <v>594</v>
      </c>
      <c r="E46" s="87"/>
      <c r="F46" s="88">
        <f t="shared" si="26"/>
        <v>0</v>
      </c>
      <c r="G46" s="66"/>
      <c r="H46" s="4">
        <f t="shared" si="22"/>
        <v>0</v>
      </c>
      <c r="I46" s="4"/>
      <c r="J46" s="4">
        <f t="shared" si="23"/>
        <v>0</v>
      </c>
      <c r="K46" s="4"/>
      <c r="L46" s="4">
        <f t="shared" si="31"/>
        <v>0</v>
      </c>
      <c r="M46" s="4"/>
      <c r="N46" s="4">
        <f t="shared" si="32"/>
        <v>0</v>
      </c>
      <c r="O46" s="4"/>
      <c r="P46" s="4">
        <f t="shared" si="33"/>
        <v>0</v>
      </c>
      <c r="Q46" s="4"/>
      <c r="R46" s="4">
        <f t="shared" si="34"/>
        <v>0</v>
      </c>
      <c r="S46" s="4">
        <v>20</v>
      </c>
      <c r="T46" s="91">
        <f t="shared" si="35"/>
        <v>11880</v>
      </c>
      <c r="U46" s="4">
        <v>20</v>
      </c>
      <c r="V46" s="4">
        <f t="shared" si="36"/>
        <v>11880</v>
      </c>
      <c r="W46" s="4">
        <v>20</v>
      </c>
      <c r="X46" s="4">
        <f t="shared" si="37"/>
        <v>11880</v>
      </c>
      <c r="Y46" s="10"/>
      <c r="Z46" s="10">
        <f t="shared" si="38"/>
        <v>0</v>
      </c>
      <c r="AA46" s="33"/>
      <c r="AB46" s="33">
        <f t="shared" si="39"/>
        <v>0</v>
      </c>
      <c r="AC46" s="32"/>
      <c r="AD46" s="33">
        <f t="shared" si="40"/>
        <v>0</v>
      </c>
      <c r="AE46" s="33"/>
      <c r="AF46" s="352">
        <f t="shared" si="41"/>
        <v>0</v>
      </c>
      <c r="AG46" s="33"/>
      <c r="AH46" s="33">
        <f t="shared" si="42"/>
        <v>0</v>
      </c>
      <c r="AI46" s="33"/>
      <c r="AJ46" s="33">
        <f t="shared" si="43"/>
        <v>0</v>
      </c>
      <c r="AK46" s="14"/>
      <c r="AL46" s="14">
        <f t="shared" si="44"/>
        <v>0</v>
      </c>
      <c r="AM46" s="13"/>
      <c r="AN46" s="13">
        <f t="shared" si="45"/>
        <v>0</v>
      </c>
      <c r="AO46" s="13"/>
      <c r="AP46" s="13">
        <f t="shared" si="46"/>
        <v>0</v>
      </c>
      <c r="AQ46" s="13"/>
      <c r="AR46" s="13">
        <f t="shared" si="47"/>
        <v>0</v>
      </c>
      <c r="AS46" s="13"/>
      <c r="AT46" s="229">
        <f t="shared" si="48"/>
        <v>0</v>
      </c>
      <c r="AU46" s="13"/>
      <c r="AV46" s="13">
        <f t="shared" si="49"/>
        <v>0</v>
      </c>
      <c r="AW46" s="13"/>
      <c r="AX46" s="13">
        <f t="shared" si="50"/>
        <v>0</v>
      </c>
      <c r="AY46" s="13"/>
      <c r="AZ46" s="229">
        <f t="shared" si="51"/>
        <v>0</v>
      </c>
      <c r="BA46" s="13"/>
      <c r="BB46" s="229">
        <f t="shared" si="24"/>
        <v>0</v>
      </c>
      <c r="BC46" s="13"/>
      <c r="BD46" s="229">
        <f t="shared" si="25"/>
        <v>0</v>
      </c>
      <c r="BE46" s="288">
        <f t="shared" si="29"/>
        <v>60</v>
      </c>
      <c r="BF46" s="288">
        <f t="shared" si="30"/>
        <v>35640</v>
      </c>
    </row>
    <row r="47" spans="1:58" ht="12.75">
      <c r="A47" s="68">
        <v>37</v>
      </c>
      <c r="B47" s="178" t="s">
        <v>28</v>
      </c>
      <c r="C47" s="163" t="s">
        <v>27</v>
      </c>
      <c r="D47" s="128">
        <v>638</v>
      </c>
      <c r="E47" s="87"/>
      <c r="F47" s="88">
        <f t="shared" si="26"/>
        <v>0</v>
      </c>
      <c r="G47" s="66"/>
      <c r="H47" s="4">
        <f t="shared" si="22"/>
        <v>0</v>
      </c>
      <c r="I47" s="4"/>
      <c r="J47" s="4">
        <f t="shared" si="23"/>
        <v>0</v>
      </c>
      <c r="K47" s="4"/>
      <c r="L47" s="4">
        <f t="shared" si="31"/>
        <v>0</v>
      </c>
      <c r="M47" s="4"/>
      <c r="N47" s="4">
        <f t="shared" si="32"/>
        <v>0</v>
      </c>
      <c r="O47" s="4"/>
      <c r="P47" s="4">
        <f t="shared" si="33"/>
        <v>0</v>
      </c>
      <c r="Q47" s="4"/>
      <c r="R47" s="4">
        <f t="shared" si="34"/>
        <v>0</v>
      </c>
      <c r="S47" s="4"/>
      <c r="T47" s="91">
        <f t="shared" si="35"/>
        <v>0</v>
      </c>
      <c r="U47" s="4"/>
      <c r="V47" s="4">
        <f t="shared" si="36"/>
        <v>0</v>
      </c>
      <c r="W47" s="4"/>
      <c r="X47" s="4">
        <f t="shared" si="37"/>
        <v>0</v>
      </c>
      <c r="Y47" s="10"/>
      <c r="Z47" s="10">
        <f t="shared" si="38"/>
        <v>0</v>
      </c>
      <c r="AA47" s="33"/>
      <c r="AB47" s="33">
        <f t="shared" si="39"/>
        <v>0</v>
      </c>
      <c r="AC47" s="32"/>
      <c r="AD47" s="33">
        <f t="shared" si="40"/>
        <v>0</v>
      </c>
      <c r="AE47" s="33"/>
      <c r="AF47" s="352">
        <f t="shared" si="41"/>
        <v>0</v>
      </c>
      <c r="AG47" s="33"/>
      <c r="AH47" s="33">
        <f t="shared" si="42"/>
        <v>0</v>
      </c>
      <c r="AI47" s="33"/>
      <c r="AJ47" s="33">
        <f t="shared" si="43"/>
        <v>0</v>
      </c>
      <c r="AK47" s="14"/>
      <c r="AL47" s="14">
        <f t="shared" si="44"/>
        <v>0</v>
      </c>
      <c r="AM47" s="13"/>
      <c r="AN47" s="13">
        <f t="shared" si="45"/>
        <v>0</v>
      </c>
      <c r="AO47" s="13"/>
      <c r="AP47" s="13">
        <f t="shared" si="46"/>
        <v>0</v>
      </c>
      <c r="AQ47" s="13"/>
      <c r="AR47" s="13">
        <f t="shared" si="47"/>
        <v>0</v>
      </c>
      <c r="AS47" s="13"/>
      <c r="AT47" s="229">
        <f t="shared" si="48"/>
        <v>0</v>
      </c>
      <c r="AU47" s="13"/>
      <c r="AV47" s="13">
        <f t="shared" si="49"/>
        <v>0</v>
      </c>
      <c r="AW47" s="13"/>
      <c r="AX47" s="13">
        <f t="shared" si="50"/>
        <v>0</v>
      </c>
      <c r="AY47" s="13"/>
      <c r="AZ47" s="229">
        <f t="shared" si="51"/>
        <v>0</v>
      </c>
      <c r="BA47" s="13"/>
      <c r="BB47" s="229">
        <f t="shared" si="24"/>
        <v>0</v>
      </c>
      <c r="BC47" s="13"/>
      <c r="BD47" s="229">
        <f t="shared" si="25"/>
        <v>0</v>
      </c>
      <c r="BE47" s="288">
        <f t="shared" si="29"/>
        <v>0</v>
      </c>
      <c r="BF47" s="288">
        <f t="shared" si="30"/>
        <v>0</v>
      </c>
    </row>
    <row r="48" spans="1:58" ht="12.75">
      <c r="A48" s="68">
        <v>38</v>
      </c>
      <c r="B48" s="178" t="s">
        <v>14</v>
      </c>
      <c r="C48" s="163" t="s">
        <v>27</v>
      </c>
      <c r="D48" s="128">
        <v>860</v>
      </c>
      <c r="E48" s="87"/>
      <c r="F48" s="88">
        <f t="shared" si="26"/>
        <v>0</v>
      </c>
      <c r="G48" s="66"/>
      <c r="H48" s="4">
        <f t="shared" si="22"/>
        <v>0</v>
      </c>
      <c r="I48" s="4"/>
      <c r="J48" s="4">
        <f t="shared" si="23"/>
        <v>0</v>
      </c>
      <c r="K48" s="4"/>
      <c r="L48" s="4">
        <f t="shared" si="31"/>
        <v>0</v>
      </c>
      <c r="M48" s="4"/>
      <c r="N48" s="4">
        <f t="shared" si="32"/>
        <v>0</v>
      </c>
      <c r="O48" s="4"/>
      <c r="P48" s="4">
        <f t="shared" si="33"/>
        <v>0</v>
      </c>
      <c r="Q48" s="4"/>
      <c r="R48" s="4">
        <f t="shared" si="34"/>
        <v>0</v>
      </c>
      <c r="S48" s="4">
        <v>20</v>
      </c>
      <c r="T48" s="91">
        <f t="shared" si="35"/>
        <v>17200</v>
      </c>
      <c r="U48" s="4">
        <v>20</v>
      </c>
      <c r="V48" s="4">
        <f t="shared" si="36"/>
        <v>17200</v>
      </c>
      <c r="W48" s="4"/>
      <c r="X48" s="4">
        <f t="shared" si="37"/>
        <v>0</v>
      </c>
      <c r="Y48" s="10"/>
      <c r="Z48" s="10">
        <f t="shared" si="38"/>
        <v>0</v>
      </c>
      <c r="AA48" s="33"/>
      <c r="AB48" s="33">
        <f t="shared" si="39"/>
        <v>0</v>
      </c>
      <c r="AC48" s="32"/>
      <c r="AD48" s="33">
        <f t="shared" si="40"/>
        <v>0</v>
      </c>
      <c r="AE48" s="33"/>
      <c r="AF48" s="352">
        <f t="shared" si="41"/>
        <v>0</v>
      </c>
      <c r="AG48" s="33"/>
      <c r="AH48" s="33">
        <f t="shared" si="42"/>
        <v>0</v>
      </c>
      <c r="AI48" s="33"/>
      <c r="AJ48" s="33">
        <f t="shared" si="43"/>
        <v>0</v>
      </c>
      <c r="AK48" s="14"/>
      <c r="AL48" s="14">
        <f t="shared" si="44"/>
        <v>0</v>
      </c>
      <c r="AM48" s="13"/>
      <c r="AN48" s="13">
        <f t="shared" si="45"/>
        <v>0</v>
      </c>
      <c r="AO48" s="13"/>
      <c r="AP48" s="13">
        <f t="shared" si="46"/>
        <v>0</v>
      </c>
      <c r="AQ48" s="13"/>
      <c r="AR48" s="13">
        <f t="shared" si="47"/>
        <v>0</v>
      </c>
      <c r="AS48" s="13"/>
      <c r="AT48" s="229">
        <f t="shared" si="48"/>
        <v>0</v>
      </c>
      <c r="AU48" s="13"/>
      <c r="AV48" s="13">
        <f t="shared" si="49"/>
        <v>0</v>
      </c>
      <c r="AW48" s="13">
        <v>50</v>
      </c>
      <c r="AX48" s="13">
        <f t="shared" si="50"/>
        <v>43000</v>
      </c>
      <c r="AY48" s="13"/>
      <c r="AZ48" s="229">
        <f t="shared" si="51"/>
        <v>0</v>
      </c>
      <c r="BA48" s="13"/>
      <c r="BB48" s="229">
        <f t="shared" si="24"/>
        <v>0</v>
      </c>
      <c r="BC48" s="13"/>
      <c r="BD48" s="229">
        <f t="shared" si="25"/>
        <v>0</v>
      </c>
      <c r="BE48" s="288">
        <f t="shared" si="29"/>
        <v>90</v>
      </c>
      <c r="BF48" s="288">
        <f t="shared" si="30"/>
        <v>77400</v>
      </c>
    </row>
    <row r="49" spans="1:58" ht="12.75">
      <c r="A49" s="68">
        <v>39</v>
      </c>
      <c r="B49" s="178" t="s">
        <v>15</v>
      </c>
      <c r="C49" s="163" t="s">
        <v>27</v>
      </c>
      <c r="D49" s="128">
        <v>1122</v>
      </c>
      <c r="E49" s="87"/>
      <c r="F49" s="88">
        <f t="shared" si="26"/>
        <v>0</v>
      </c>
      <c r="G49" s="66"/>
      <c r="H49" s="4">
        <f t="shared" si="22"/>
        <v>0</v>
      </c>
      <c r="I49" s="4"/>
      <c r="J49" s="4">
        <f t="shared" si="23"/>
        <v>0</v>
      </c>
      <c r="K49" s="4"/>
      <c r="L49" s="4">
        <f t="shared" si="31"/>
        <v>0</v>
      </c>
      <c r="M49" s="4"/>
      <c r="N49" s="4">
        <f t="shared" si="32"/>
        <v>0</v>
      </c>
      <c r="O49" s="4"/>
      <c r="P49" s="4">
        <f t="shared" si="33"/>
        <v>0</v>
      </c>
      <c r="Q49" s="4"/>
      <c r="R49" s="4">
        <f t="shared" si="34"/>
        <v>0</v>
      </c>
      <c r="S49" s="4"/>
      <c r="T49" s="91">
        <f t="shared" si="35"/>
        <v>0</v>
      </c>
      <c r="U49" s="4"/>
      <c r="V49" s="4">
        <f t="shared" si="36"/>
        <v>0</v>
      </c>
      <c r="W49" s="4"/>
      <c r="X49" s="4">
        <f t="shared" si="37"/>
        <v>0</v>
      </c>
      <c r="Y49" s="10"/>
      <c r="Z49" s="10">
        <f t="shared" si="38"/>
        <v>0</v>
      </c>
      <c r="AA49" s="32"/>
      <c r="AB49" s="33">
        <f t="shared" si="39"/>
        <v>0</v>
      </c>
      <c r="AC49" s="32"/>
      <c r="AD49" s="33">
        <f t="shared" si="40"/>
        <v>0</v>
      </c>
      <c r="AE49" s="33"/>
      <c r="AF49" s="352">
        <f t="shared" si="41"/>
        <v>0</v>
      </c>
      <c r="AG49" s="33"/>
      <c r="AH49" s="33">
        <f t="shared" si="42"/>
        <v>0</v>
      </c>
      <c r="AI49" s="33"/>
      <c r="AJ49" s="33">
        <f t="shared" si="43"/>
        <v>0</v>
      </c>
      <c r="AK49" s="14"/>
      <c r="AL49" s="14">
        <f t="shared" si="44"/>
        <v>0</v>
      </c>
      <c r="AM49" s="13"/>
      <c r="AN49" s="13">
        <f t="shared" si="45"/>
        <v>0</v>
      </c>
      <c r="AO49" s="13"/>
      <c r="AP49" s="13">
        <f t="shared" si="46"/>
        <v>0</v>
      </c>
      <c r="AQ49" s="13"/>
      <c r="AR49" s="13">
        <f t="shared" si="47"/>
        <v>0</v>
      </c>
      <c r="AS49" s="13">
        <v>10</v>
      </c>
      <c r="AT49" s="229">
        <f t="shared" si="48"/>
        <v>11220</v>
      </c>
      <c r="AU49" s="13"/>
      <c r="AV49" s="13">
        <f t="shared" si="49"/>
        <v>0</v>
      </c>
      <c r="AW49" s="13"/>
      <c r="AX49" s="13">
        <f t="shared" si="50"/>
        <v>0</v>
      </c>
      <c r="AY49" s="13"/>
      <c r="AZ49" s="229">
        <f t="shared" si="51"/>
        <v>0</v>
      </c>
      <c r="BA49" s="13"/>
      <c r="BB49" s="229">
        <f t="shared" si="24"/>
        <v>0</v>
      </c>
      <c r="BC49" s="13"/>
      <c r="BD49" s="229">
        <f t="shared" si="25"/>
        <v>0</v>
      </c>
      <c r="BE49" s="288">
        <f t="shared" si="29"/>
        <v>10</v>
      </c>
      <c r="BF49" s="288">
        <f t="shared" si="30"/>
        <v>11220</v>
      </c>
    </row>
    <row r="50" spans="1:58" ht="12.75">
      <c r="A50" s="68">
        <v>40</v>
      </c>
      <c r="B50" s="178" t="s">
        <v>25</v>
      </c>
      <c r="C50" s="163"/>
      <c r="D50" s="128"/>
      <c r="E50" s="87"/>
      <c r="F50" s="88">
        <f t="shared" si="26"/>
        <v>0</v>
      </c>
      <c r="G50" s="66"/>
      <c r="H50" s="4">
        <f t="shared" si="22"/>
        <v>0</v>
      </c>
      <c r="I50" s="4"/>
      <c r="J50" s="4">
        <f t="shared" si="23"/>
        <v>0</v>
      </c>
      <c r="K50" s="4"/>
      <c r="L50" s="4">
        <f t="shared" si="31"/>
        <v>0</v>
      </c>
      <c r="M50" s="4"/>
      <c r="N50" s="4">
        <f t="shared" si="32"/>
        <v>0</v>
      </c>
      <c r="O50" s="4"/>
      <c r="P50" s="4">
        <f t="shared" si="33"/>
        <v>0</v>
      </c>
      <c r="Q50" s="4"/>
      <c r="R50" s="4">
        <f t="shared" si="34"/>
        <v>0</v>
      </c>
      <c r="S50" s="4"/>
      <c r="T50" s="91">
        <f t="shared" si="35"/>
        <v>0</v>
      </c>
      <c r="U50" s="4"/>
      <c r="V50" s="4">
        <f t="shared" si="36"/>
        <v>0</v>
      </c>
      <c r="W50" s="4"/>
      <c r="X50" s="4">
        <f t="shared" si="37"/>
        <v>0</v>
      </c>
      <c r="Y50" s="10"/>
      <c r="Z50" s="10">
        <f t="shared" si="38"/>
        <v>0</v>
      </c>
      <c r="AA50" s="32"/>
      <c r="AB50" s="33">
        <f t="shared" si="39"/>
        <v>0</v>
      </c>
      <c r="AC50" s="32"/>
      <c r="AD50" s="33">
        <f t="shared" si="40"/>
        <v>0</v>
      </c>
      <c r="AE50" s="33"/>
      <c r="AF50" s="352">
        <f t="shared" si="41"/>
        <v>0</v>
      </c>
      <c r="AG50" s="33"/>
      <c r="AH50" s="33">
        <f t="shared" si="42"/>
        <v>0</v>
      </c>
      <c r="AI50" s="33"/>
      <c r="AJ50" s="33">
        <f t="shared" si="43"/>
        <v>0</v>
      </c>
      <c r="AK50" s="14"/>
      <c r="AL50" s="14">
        <f t="shared" si="44"/>
        <v>0</v>
      </c>
      <c r="AM50" s="13"/>
      <c r="AN50" s="13">
        <f t="shared" si="45"/>
        <v>0</v>
      </c>
      <c r="AO50" s="13"/>
      <c r="AP50" s="13">
        <f t="shared" si="46"/>
        <v>0</v>
      </c>
      <c r="AQ50" s="13"/>
      <c r="AR50" s="13">
        <f t="shared" si="47"/>
        <v>0</v>
      </c>
      <c r="AS50" s="13"/>
      <c r="AT50" s="229">
        <f t="shared" si="48"/>
        <v>0</v>
      </c>
      <c r="AU50" s="13"/>
      <c r="AV50" s="13">
        <f t="shared" si="49"/>
        <v>0</v>
      </c>
      <c r="AW50" s="13"/>
      <c r="AX50" s="13">
        <f t="shared" si="50"/>
        <v>0</v>
      </c>
      <c r="AY50" s="13"/>
      <c r="AZ50" s="229">
        <f t="shared" si="51"/>
        <v>0</v>
      </c>
      <c r="BA50" s="13"/>
      <c r="BB50" s="229">
        <f t="shared" si="24"/>
        <v>0</v>
      </c>
      <c r="BC50" s="13"/>
      <c r="BD50" s="229">
        <f t="shared" si="25"/>
        <v>0</v>
      </c>
      <c r="BE50" s="288">
        <f t="shared" si="29"/>
        <v>0</v>
      </c>
      <c r="BF50" s="288">
        <f t="shared" si="30"/>
        <v>0</v>
      </c>
    </row>
    <row r="51" spans="1:58" ht="12.75">
      <c r="A51" s="68">
        <v>41</v>
      </c>
      <c r="B51" s="178" t="s">
        <v>8</v>
      </c>
      <c r="C51" s="163" t="s">
        <v>26</v>
      </c>
      <c r="D51" s="128">
        <v>286</v>
      </c>
      <c r="E51" s="87"/>
      <c r="F51" s="88">
        <f t="shared" si="26"/>
        <v>0</v>
      </c>
      <c r="G51" s="66"/>
      <c r="H51" s="4">
        <f t="shared" si="22"/>
        <v>0</v>
      </c>
      <c r="I51" s="4"/>
      <c r="J51" s="4">
        <f t="shared" si="23"/>
        <v>0</v>
      </c>
      <c r="K51" s="4">
        <v>30</v>
      </c>
      <c r="L51" s="4">
        <f t="shared" si="31"/>
        <v>8580</v>
      </c>
      <c r="M51" s="4"/>
      <c r="N51" s="4">
        <f t="shared" si="32"/>
        <v>0</v>
      </c>
      <c r="O51" s="4"/>
      <c r="P51" s="4">
        <f t="shared" si="33"/>
        <v>0</v>
      </c>
      <c r="Q51" s="4"/>
      <c r="R51" s="4">
        <f t="shared" si="34"/>
        <v>0</v>
      </c>
      <c r="S51" s="4"/>
      <c r="T51" s="91">
        <f t="shared" si="35"/>
        <v>0</v>
      </c>
      <c r="U51" s="4"/>
      <c r="V51" s="4">
        <f t="shared" si="36"/>
        <v>0</v>
      </c>
      <c r="W51" s="4"/>
      <c r="X51" s="4">
        <f t="shared" si="37"/>
        <v>0</v>
      </c>
      <c r="Y51" s="10"/>
      <c r="Z51" s="10">
        <f t="shared" si="38"/>
        <v>0</v>
      </c>
      <c r="AA51" s="32"/>
      <c r="AB51" s="33">
        <f t="shared" si="39"/>
        <v>0</v>
      </c>
      <c r="AC51" s="33"/>
      <c r="AD51" s="33">
        <f t="shared" si="40"/>
        <v>0</v>
      </c>
      <c r="AE51" s="33">
        <v>25</v>
      </c>
      <c r="AF51" s="352">
        <f t="shared" si="41"/>
        <v>7150</v>
      </c>
      <c r="AG51" s="33"/>
      <c r="AH51" s="33">
        <f t="shared" si="42"/>
        <v>0</v>
      </c>
      <c r="AI51" s="33"/>
      <c r="AJ51" s="33">
        <f t="shared" si="43"/>
        <v>0</v>
      </c>
      <c r="AK51" s="14"/>
      <c r="AL51" s="14">
        <f t="shared" si="44"/>
        <v>0</v>
      </c>
      <c r="AM51" s="13"/>
      <c r="AN51" s="13">
        <f t="shared" si="45"/>
        <v>0</v>
      </c>
      <c r="AO51" s="13"/>
      <c r="AP51" s="13">
        <f t="shared" si="46"/>
        <v>0</v>
      </c>
      <c r="AQ51" s="13"/>
      <c r="AR51" s="13">
        <f t="shared" si="47"/>
        <v>0</v>
      </c>
      <c r="AS51" s="13"/>
      <c r="AT51" s="229">
        <f t="shared" si="48"/>
        <v>0</v>
      </c>
      <c r="AU51" s="13">
        <v>23</v>
      </c>
      <c r="AV51" s="13">
        <f t="shared" si="49"/>
        <v>6578</v>
      </c>
      <c r="AW51" s="13">
        <v>23</v>
      </c>
      <c r="AX51" s="13">
        <f t="shared" si="50"/>
        <v>6578</v>
      </c>
      <c r="AY51" s="13"/>
      <c r="AZ51" s="229">
        <f t="shared" si="51"/>
        <v>0</v>
      </c>
      <c r="BA51" s="13"/>
      <c r="BB51" s="229">
        <f t="shared" si="24"/>
        <v>0</v>
      </c>
      <c r="BC51" s="13"/>
      <c r="BD51" s="229">
        <f t="shared" si="25"/>
        <v>0</v>
      </c>
      <c r="BE51" s="288">
        <f t="shared" si="29"/>
        <v>101</v>
      </c>
      <c r="BF51" s="288">
        <f t="shared" si="30"/>
        <v>28886</v>
      </c>
    </row>
    <row r="52" spans="1:58" ht="12.75">
      <c r="A52" s="68">
        <v>42</v>
      </c>
      <c r="B52" s="178" t="s">
        <v>10</v>
      </c>
      <c r="C52" s="163" t="s">
        <v>26</v>
      </c>
      <c r="D52" s="128">
        <v>302</v>
      </c>
      <c r="E52" s="87"/>
      <c r="F52" s="88">
        <f t="shared" si="26"/>
        <v>0</v>
      </c>
      <c r="G52" s="66"/>
      <c r="H52" s="4">
        <f t="shared" si="22"/>
        <v>0</v>
      </c>
      <c r="I52" s="4"/>
      <c r="J52" s="4">
        <f t="shared" si="23"/>
        <v>0</v>
      </c>
      <c r="K52" s="4">
        <v>50</v>
      </c>
      <c r="L52" s="4">
        <f t="shared" si="31"/>
        <v>15100</v>
      </c>
      <c r="M52" s="4"/>
      <c r="N52" s="4">
        <f t="shared" si="32"/>
        <v>0</v>
      </c>
      <c r="O52" s="4"/>
      <c r="P52" s="4">
        <f t="shared" si="33"/>
        <v>0</v>
      </c>
      <c r="Q52" s="4"/>
      <c r="R52" s="4">
        <f t="shared" si="34"/>
        <v>0</v>
      </c>
      <c r="S52" s="4">
        <v>6</v>
      </c>
      <c r="T52" s="91">
        <f t="shared" si="35"/>
        <v>1812</v>
      </c>
      <c r="U52" s="4">
        <v>6</v>
      </c>
      <c r="V52" s="4">
        <f t="shared" si="36"/>
        <v>1812</v>
      </c>
      <c r="W52" s="4"/>
      <c r="X52" s="4">
        <f t="shared" si="37"/>
        <v>0</v>
      </c>
      <c r="Y52" s="10"/>
      <c r="Z52" s="10">
        <f t="shared" si="38"/>
        <v>0</v>
      </c>
      <c r="AA52" s="32"/>
      <c r="AB52" s="33">
        <f t="shared" si="39"/>
        <v>0</v>
      </c>
      <c r="AC52" s="33"/>
      <c r="AD52" s="33">
        <f t="shared" si="40"/>
        <v>0</v>
      </c>
      <c r="AE52" s="33"/>
      <c r="AF52" s="352">
        <f t="shared" si="41"/>
        <v>0</v>
      </c>
      <c r="AG52" s="33">
        <v>4</v>
      </c>
      <c r="AH52" s="33">
        <f t="shared" si="42"/>
        <v>1208</v>
      </c>
      <c r="AI52" s="33">
        <v>6</v>
      </c>
      <c r="AJ52" s="33">
        <f t="shared" si="43"/>
        <v>1812</v>
      </c>
      <c r="AK52" s="14">
        <v>6</v>
      </c>
      <c r="AL52" s="14">
        <f t="shared" si="44"/>
        <v>1812</v>
      </c>
      <c r="AM52" s="13"/>
      <c r="AN52" s="13">
        <f t="shared" si="45"/>
        <v>0</v>
      </c>
      <c r="AO52" s="13">
        <v>15</v>
      </c>
      <c r="AP52" s="13">
        <f t="shared" si="46"/>
        <v>4530</v>
      </c>
      <c r="AQ52" s="13"/>
      <c r="AR52" s="13">
        <f t="shared" si="47"/>
        <v>0</v>
      </c>
      <c r="AS52" s="13"/>
      <c r="AT52" s="229">
        <f t="shared" si="48"/>
        <v>0</v>
      </c>
      <c r="AU52" s="13"/>
      <c r="AV52" s="13">
        <f t="shared" si="49"/>
        <v>0</v>
      </c>
      <c r="AW52" s="13"/>
      <c r="AX52" s="13">
        <f t="shared" si="50"/>
        <v>0</v>
      </c>
      <c r="AY52" s="13"/>
      <c r="AZ52" s="229">
        <f t="shared" si="51"/>
        <v>0</v>
      </c>
      <c r="BA52" s="13">
        <v>13</v>
      </c>
      <c r="BB52" s="229">
        <f t="shared" si="24"/>
        <v>3926</v>
      </c>
      <c r="BC52" s="13"/>
      <c r="BD52" s="229">
        <f t="shared" si="25"/>
        <v>0</v>
      </c>
      <c r="BE52" s="288">
        <f t="shared" si="29"/>
        <v>106</v>
      </c>
      <c r="BF52" s="288">
        <f t="shared" si="30"/>
        <v>32012</v>
      </c>
    </row>
    <row r="53" spans="1:58" ht="12.75">
      <c r="A53" s="68">
        <v>43</v>
      </c>
      <c r="B53" s="178" t="s">
        <v>19</v>
      </c>
      <c r="C53" s="163"/>
      <c r="D53" s="128"/>
      <c r="E53" s="87"/>
      <c r="F53" s="88">
        <f t="shared" si="26"/>
        <v>0</v>
      </c>
      <c r="G53" s="66"/>
      <c r="H53" s="4">
        <f t="shared" si="22"/>
        <v>0</v>
      </c>
      <c r="I53" s="4"/>
      <c r="J53" s="4">
        <f t="shared" si="23"/>
        <v>0</v>
      </c>
      <c r="K53" s="4"/>
      <c r="L53" s="4">
        <f t="shared" si="31"/>
        <v>0</v>
      </c>
      <c r="M53" s="4"/>
      <c r="N53" s="4">
        <f t="shared" si="32"/>
        <v>0</v>
      </c>
      <c r="O53" s="4"/>
      <c r="P53" s="4">
        <f t="shared" si="33"/>
        <v>0</v>
      </c>
      <c r="Q53" s="4"/>
      <c r="R53" s="4">
        <f t="shared" si="34"/>
        <v>0</v>
      </c>
      <c r="S53" s="4"/>
      <c r="T53" s="91">
        <f t="shared" si="35"/>
        <v>0</v>
      </c>
      <c r="U53" s="4"/>
      <c r="V53" s="4">
        <f t="shared" si="36"/>
        <v>0</v>
      </c>
      <c r="W53" s="4"/>
      <c r="X53" s="4">
        <f t="shared" si="37"/>
        <v>0</v>
      </c>
      <c r="Y53" s="10"/>
      <c r="Z53" s="10">
        <f t="shared" si="38"/>
        <v>0</v>
      </c>
      <c r="AA53" s="32"/>
      <c r="AB53" s="33">
        <f t="shared" si="39"/>
        <v>0</v>
      </c>
      <c r="AC53" s="33"/>
      <c r="AD53" s="33">
        <f t="shared" si="40"/>
        <v>0</v>
      </c>
      <c r="AE53" s="33"/>
      <c r="AF53" s="352">
        <f t="shared" si="41"/>
        <v>0</v>
      </c>
      <c r="AG53" s="33"/>
      <c r="AH53" s="33">
        <f t="shared" si="42"/>
        <v>0</v>
      </c>
      <c r="AI53" s="33"/>
      <c r="AJ53" s="33">
        <f t="shared" si="43"/>
        <v>0</v>
      </c>
      <c r="AK53" s="14"/>
      <c r="AL53" s="14">
        <f t="shared" si="44"/>
        <v>0</v>
      </c>
      <c r="AM53" s="13"/>
      <c r="AN53" s="13">
        <f t="shared" si="45"/>
        <v>0</v>
      </c>
      <c r="AO53" s="13"/>
      <c r="AP53" s="13">
        <f t="shared" si="46"/>
        <v>0</v>
      </c>
      <c r="AQ53" s="13"/>
      <c r="AR53" s="13">
        <f t="shared" si="47"/>
        <v>0</v>
      </c>
      <c r="AS53" s="13"/>
      <c r="AT53" s="229">
        <f t="shared" si="48"/>
        <v>0</v>
      </c>
      <c r="AU53" s="13"/>
      <c r="AV53" s="13">
        <f t="shared" si="49"/>
        <v>0</v>
      </c>
      <c r="AW53" s="13"/>
      <c r="AX53" s="13">
        <f t="shared" si="50"/>
        <v>0</v>
      </c>
      <c r="AY53" s="13"/>
      <c r="AZ53" s="229">
        <f t="shared" si="51"/>
        <v>0</v>
      </c>
      <c r="BA53" s="13"/>
      <c r="BB53" s="229">
        <f t="shared" si="24"/>
        <v>0</v>
      </c>
      <c r="BC53" s="13"/>
      <c r="BD53" s="229">
        <f t="shared" si="25"/>
        <v>0</v>
      </c>
      <c r="BE53" s="288">
        <f t="shared" si="29"/>
        <v>0</v>
      </c>
      <c r="BF53" s="288">
        <f t="shared" si="30"/>
        <v>0</v>
      </c>
    </row>
    <row r="54" spans="1:58" ht="12.75">
      <c r="A54" s="68">
        <v>44</v>
      </c>
      <c r="B54" s="178" t="s">
        <v>18</v>
      </c>
      <c r="C54" s="163" t="s">
        <v>26</v>
      </c>
      <c r="D54" s="128">
        <v>3113</v>
      </c>
      <c r="E54" s="87"/>
      <c r="F54" s="88">
        <f t="shared" si="26"/>
        <v>0</v>
      </c>
      <c r="G54" s="66"/>
      <c r="H54" s="4">
        <f t="shared" si="22"/>
        <v>0</v>
      </c>
      <c r="I54" s="4"/>
      <c r="J54" s="4">
        <f t="shared" si="23"/>
        <v>0</v>
      </c>
      <c r="K54" s="4"/>
      <c r="L54" s="4">
        <f t="shared" si="31"/>
        <v>0</v>
      </c>
      <c r="M54" s="4"/>
      <c r="N54" s="4">
        <f t="shared" si="32"/>
        <v>0</v>
      </c>
      <c r="O54" s="4"/>
      <c r="P54" s="4">
        <f t="shared" si="33"/>
        <v>0</v>
      </c>
      <c r="Q54" s="4"/>
      <c r="R54" s="4">
        <f t="shared" si="34"/>
        <v>0</v>
      </c>
      <c r="S54" s="4"/>
      <c r="T54" s="91">
        <f t="shared" si="35"/>
        <v>0</v>
      </c>
      <c r="U54" s="4"/>
      <c r="V54" s="4">
        <f t="shared" si="36"/>
        <v>0</v>
      </c>
      <c r="W54" s="4"/>
      <c r="X54" s="4">
        <f t="shared" si="37"/>
        <v>0</v>
      </c>
      <c r="Y54" s="10"/>
      <c r="Z54" s="10">
        <f t="shared" si="38"/>
        <v>0</v>
      </c>
      <c r="AA54" s="32"/>
      <c r="AB54" s="33">
        <f t="shared" si="39"/>
        <v>0</v>
      </c>
      <c r="AC54" s="33"/>
      <c r="AD54" s="33">
        <f t="shared" si="40"/>
        <v>0</v>
      </c>
      <c r="AE54" s="33"/>
      <c r="AF54" s="352">
        <f t="shared" si="41"/>
        <v>0</v>
      </c>
      <c r="AG54" s="33"/>
      <c r="AH54" s="33">
        <f t="shared" si="42"/>
        <v>0</v>
      </c>
      <c r="AI54" s="33"/>
      <c r="AJ54" s="33">
        <f t="shared" si="43"/>
        <v>0</v>
      </c>
      <c r="AK54" s="14"/>
      <c r="AL54" s="14">
        <f t="shared" si="44"/>
        <v>0</v>
      </c>
      <c r="AM54" s="13"/>
      <c r="AN54" s="13">
        <f t="shared" si="45"/>
        <v>0</v>
      </c>
      <c r="AO54" s="13">
        <v>6</v>
      </c>
      <c r="AP54" s="13">
        <f t="shared" si="46"/>
        <v>18678</v>
      </c>
      <c r="AQ54" s="13"/>
      <c r="AR54" s="13">
        <f t="shared" si="47"/>
        <v>0</v>
      </c>
      <c r="AS54" s="13"/>
      <c r="AT54" s="229">
        <f t="shared" si="48"/>
        <v>0</v>
      </c>
      <c r="AU54" s="13"/>
      <c r="AV54" s="13">
        <f t="shared" si="49"/>
        <v>0</v>
      </c>
      <c r="AW54" s="13"/>
      <c r="AX54" s="13">
        <f t="shared" si="50"/>
        <v>0</v>
      </c>
      <c r="AY54" s="13"/>
      <c r="AZ54" s="229">
        <f t="shared" si="51"/>
        <v>0</v>
      </c>
      <c r="BA54" s="13"/>
      <c r="BB54" s="229">
        <f t="shared" si="24"/>
        <v>0</v>
      </c>
      <c r="BC54" s="13"/>
      <c r="BD54" s="229">
        <f t="shared" si="25"/>
        <v>0</v>
      </c>
      <c r="BE54" s="288">
        <f t="shared" si="29"/>
        <v>6</v>
      </c>
      <c r="BF54" s="288">
        <f t="shared" si="30"/>
        <v>18678</v>
      </c>
    </row>
    <row r="55" spans="1:58" ht="12.75">
      <c r="A55" s="68">
        <v>45</v>
      </c>
      <c r="B55" s="178" t="s">
        <v>29</v>
      </c>
      <c r="C55" s="163" t="s">
        <v>26</v>
      </c>
      <c r="D55" s="128">
        <v>4917</v>
      </c>
      <c r="E55" s="87"/>
      <c r="F55" s="88">
        <f t="shared" si="26"/>
        <v>0</v>
      </c>
      <c r="G55" s="66"/>
      <c r="H55" s="4">
        <f t="shared" si="22"/>
        <v>0</v>
      </c>
      <c r="I55" s="4"/>
      <c r="J55" s="4">
        <f t="shared" si="23"/>
        <v>0</v>
      </c>
      <c r="K55" s="4"/>
      <c r="L55" s="4">
        <f t="shared" si="31"/>
        <v>0</v>
      </c>
      <c r="M55" s="4"/>
      <c r="N55" s="4">
        <f t="shared" si="32"/>
        <v>0</v>
      </c>
      <c r="O55" s="4"/>
      <c r="P55" s="4">
        <f t="shared" si="33"/>
        <v>0</v>
      </c>
      <c r="Q55" s="4"/>
      <c r="R55" s="4">
        <f t="shared" si="34"/>
        <v>0</v>
      </c>
      <c r="S55" s="4"/>
      <c r="T55" s="91">
        <f t="shared" si="35"/>
        <v>0</v>
      </c>
      <c r="U55" s="4"/>
      <c r="V55" s="4">
        <f t="shared" si="36"/>
        <v>0</v>
      </c>
      <c r="W55" s="4"/>
      <c r="X55" s="4">
        <f t="shared" si="37"/>
        <v>0</v>
      </c>
      <c r="Y55" s="10"/>
      <c r="Z55" s="10">
        <f t="shared" si="38"/>
        <v>0</v>
      </c>
      <c r="AA55" s="32"/>
      <c r="AB55" s="33">
        <f t="shared" si="39"/>
        <v>0</v>
      </c>
      <c r="AC55" s="33"/>
      <c r="AD55" s="33">
        <f t="shared" si="40"/>
        <v>0</v>
      </c>
      <c r="AE55" s="33"/>
      <c r="AF55" s="352">
        <f t="shared" si="41"/>
        <v>0</v>
      </c>
      <c r="AG55" s="33"/>
      <c r="AH55" s="33">
        <f t="shared" si="42"/>
        <v>0</v>
      </c>
      <c r="AI55" s="33"/>
      <c r="AJ55" s="33">
        <f t="shared" si="43"/>
        <v>0</v>
      </c>
      <c r="AK55" s="14"/>
      <c r="AL55" s="14">
        <f t="shared" si="44"/>
        <v>0</v>
      </c>
      <c r="AM55" s="13"/>
      <c r="AN55" s="13">
        <f t="shared" si="45"/>
        <v>0</v>
      </c>
      <c r="AO55" s="13"/>
      <c r="AP55" s="13">
        <f t="shared" si="46"/>
        <v>0</v>
      </c>
      <c r="AQ55" s="13"/>
      <c r="AR55" s="13">
        <f t="shared" si="47"/>
        <v>0</v>
      </c>
      <c r="AS55" s="13"/>
      <c r="AT55" s="229">
        <f t="shared" si="48"/>
        <v>0</v>
      </c>
      <c r="AU55" s="13"/>
      <c r="AV55" s="13">
        <f t="shared" si="49"/>
        <v>0</v>
      </c>
      <c r="AW55" s="13"/>
      <c r="AX55" s="13">
        <f t="shared" si="50"/>
        <v>0</v>
      </c>
      <c r="AY55" s="13"/>
      <c r="AZ55" s="229">
        <f t="shared" si="51"/>
        <v>0</v>
      </c>
      <c r="BA55" s="13"/>
      <c r="BB55" s="229">
        <f t="shared" si="24"/>
        <v>0</v>
      </c>
      <c r="BC55" s="13"/>
      <c r="BD55" s="229">
        <f t="shared" si="25"/>
        <v>0</v>
      </c>
      <c r="BE55" s="288">
        <f t="shared" si="29"/>
        <v>0</v>
      </c>
      <c r="BF55" s="288">
        <f t="shared" si="30"/>
        <v>0</v>
      </c>
    </row>
    <row r="56" spans="1:58" ht="12.75">
      <c r="A56" s="68">
        <v>46</v>
      </c>
      <c r="B56" s="178" t="s">
        <v>30</v>
      </c>
      <c r="C56" s="163" t="s">
        <v>26</v>
      </c>
      <c r="D56" s="128">
        <v>5280</v>
      </c>
      <c r="E56" s="87"/>
      <c r="F56" s="88">
        <f t="shared" si="26"/>
        <v>0</v>
      </c>
      <c r="G56" s="66"/>
      <c r="H56" s="4">
        <f t="shared" si="22"/>
        <v>0</v>
      </c>
      <c r="I56" s="4"/>
      <c r="J56" s="4">
        <f t="shared" si="23"/>
        <v>0</v>
      </c>
      <c r="K56" s="4"/>
      <c r="L56" s="4">
        <f t="shared" si="31"/>
        <v>0</v>
      </c>
      <c r="M56" s="4"/>
      <c r="N56" s="4">
        <f t="shared" si="32"/>
        <v>0</v>
      </c>
      <c r="O56" s="4"/>
      <c r="P56" s="4">
        <f t="shared" si="33"/>
        <v>0</v>
      </c>
      <c r="Q56" s="4"/>
      <c r="R56" s="4">
        <f t="shared" si="34"/>
        <v>0</v>
      </c>
      <c r="S56" s="4"/>
      <c r="T56" s="91">
        <f t="shared" si="35"/>
        <v>0</v>
      </c>
      <c r="U56" s="4"/>
      <c r="V56" s="4">
        <f t="shared" si="36"/>
        <v>0</v>
      </c>
      <c r="W56" s="4"/>
      <c r="X56" s="4">
        <f t="shared" si="37"/>
        <v>0</v>
      </c>
      <c r="Y56" s="10"/>
      <c r="Z56" s="10">
        <f t="shared" si="38"/>
        <v>0</v>
      </c>
      <c r="AA56" s="32"/>
      <c r="AB56" s="33">
        <f t="shared" si="39"/>
        <v>0</v>
      </c>
      <c r="AC56" s="33"/>
      <c r="AD56" s="33">
        <f t="shared" si="40"/>
        <v>0</v>
      </c>
      <c r="AE56" s="33"/>
      <c r="AF56" s="352">
        <f t="shared" si="41"/>
        <v>0</v>
      </c>
      <c r="AG56" s="33"/>
      <c r="AH56" s="33">
        <f t="shared" si="42"/>
        <v>0</v>
      </c>
      <c r="AI56" s="33"/>
      <c r="AJ56" s="33">
        <f t="shared" si="43"/>
        <v>0</v>
      </c>
      <c r="AK56" s="14"/>
      <c r="AL56" s="14">
        <f t="shared" si="44"/>
        <v>0</v>
      </c>
      <c r="AM56" s="13"/>
      <c r="AN56" s="13">
        <f t="shared" si="45"/>
        <v>0</v>
      </c>
      <c r="AO56" s="13"/>
      <c r="AP56" s="13">
        <f t="shared" si="46"/>
        <v>0</v>
      </c>
      <c r="AQ56" s="13"/>
      <c r="AR56" s="13">
        <f t="shared" si="47"/>
        <v>0</v>
      </c>
      <c r="AS56" s="13"/>
      <c r="AT56" s="229">
        <f t="shared" si="48"/>
        <v>0</v>
      </c>
      <c r="AU56" s="13"/>
      <c r="AV56" s="13">
        <f t="shared" si="49"/>
        <v>0</v>
      </c>
      <c r="AW56" s="13"/>
      <c r="AX56" s="13">
        <f t="shared" si="50"/>
        <v>0</v>
      </c>
      <c r="AY56" s="13"/>
      <c r="AZ56" s="229">
        <f t="shared" si="51"/>
        <v>0</v>
      </c>
      <c r="BA56" s="13"/>
      <c r="BB56" s="229">
        <f t="shared" si="24"/>
        <v>0</v>
      </c>
      <c r="BC56" s="13"/>
      <c r="BD56" s="229">
        <f t="shared" si="25"/>
        <v>0</v>
      </c>
      <c r="BE56" s="288">
        <f t="shared" si="29"/>
        <v>0</v>
      </c>
      <c r="BF56" s="288">
        <f t="shared" si="30"/>
        <v>0</v>
      </c>
    </row>
    <row r="57" spans="1:58" ht="12.75">
      <c r="A57" s="68">
        <v>47</v>
      </c>
      <c r="B57" s="178" t="s">
        <v>31</v>
      </c>
      <c r="C57" s="163" t="s">
        <v>17</v>
      </c>
      <c r="D57" s="128">
        <v>5500</v>
      </c>
      <c r="E57" s="87"/>
      <c r="F57" s="88">
        <f t="shared" si="26"/>
        <v>0</v>
      </c>
      <c r="G57" s="66"/>
      <c r="H57" s="4">
        <f t="shared" si="22"/>
        <v>0</v>
      </c>
      <c r="I57" s="4"/>
      <c r="J57" s="4">
        <f t="shared" si="23"/>
        <v>0</v>
      </c>
      <c r="K57" s="4"/>
      <c r="L57" s="4">
        <f t="shared" si="31"/>
        <v>0</v>
      </c>
      <c r="M57" s="4"/>
      <c r="N57" s="4">
        <f t="shared" si="32"/>
        <v>0</v>
      </c>
      <c r="O57" s="4"/>
      <c r="P57" s="4">
        <f t="shared" si="33"/>
        <v>0</v>
      </c>
      <c r="Q57" s="4"/>
      <c r="R57" s="4">
        <f t="shared" si="34"/>
        <v>0</v>
      </c>
      <c r="S57" s="4"/>
      <c r="T57" s="91">
        <f t="shared" si="35"/>
        <v>0</v>
      </c>
      <c r="U57" s="4"/>
      <c r="V57" s="4">
        <f t="shared" si="36"/>
        <v>0</v>
      </c>
      <c r="W57" s="4"/>
      <c r="X57" s="4">
        <f t="shared" si="37"/>
        <v>0</v>
      </c>
      <c r="Y57" s="10"/>
      <c r="Z57" s="10">
        <f t="shared" si="38"/>
        <v>0</v>
      </c>
      <c r="AA57" s="32"/>
      <c r="AB57" s="33">
        <f t="shared" si="39"/>
        <v>0</v>
      </c>
      <c r="AC57" s="33"/>
      <c r="AD57" s="33">
        <f t="shared" si="40"/>
        <v>0</v>
      </c>
      <c r="AE57" s="33"/>
      <c r="AF57" s="352">
        <f t="shared" si="41"/>
        <v>0</v>
      </c>
      <c r="AG57" s="33"/>
      <c r="AH57" s="33">
        <f t="shared" si="42"/>
        <v>0</v>
      </c>
      <c r="AI57" s="33"/>
      <c r="AJ57" s="33">
        <f t="shared" si="43"/>
        <v>0</v>
      </c>
      <c r="AK57" s="14"/>
      <c r="AL57" s="14">
        <f t="shared" si="44"/>
        <v>0</v>
      </c>
      <c r="AM57" s="13"/>
      <c r="AN57" s="13">
        <f t="shared" si="45"/>
        <v>0</v>
      </c>
      <c r="AO57" s="13"/>
      <c r="AP57" s="13">
        <f t="shared" si="46"/>
        <v>0</v>
      </c>
      <c r="AQ57" s="13"/>
      <c r="AR57" s="13">
        <f t="shared" si="47"/>
        <v>0</v>
      </c>
      <c r="AS57" s="13"/>
      <c r="AT57" s="229">
        <f t="shared" si="48"/>
        <v>0</v>
      </c>
      <c r="AU57" s="13"/>
      <c r="AV57" s="13">
        <f t="shared" si="49"/>
        <v>0</v>
      </c>
      <c r="AW57" s="13"/>
      <c r="AX57" s="13">
        <f t="shared" si="50"/>
        <v>0</v>
      </c>
      <c r="AY57" s="13"/>
      <c r="AZ57" s="229">
        <f t="shared" si="51"/>
        <v>0</v>
      </c>
      <c r="BA57" s="13"/>
      <c r="BB57" s="229">
        <f t="shared" si="24"/>
        <v>0</v>
      </c>
      <c r="BC57" s="13"/>
      <c r="BD57" s="229">
        <f t="shared" si="25"/>
        <v>0</v>
      </c>
      <c r="BE57" s="288">
        <f t="shared" si="29"/>
        <v>0</v>
      </c>
      <c r="BF57" s="288">
        <f t="shared" si="30"/>
        <v>0</v>
      </c>
    </row>
    <row r="58" spans="1:58" ht="14.25">
      <c r="A58" s="68">
        <v>48</v>
      </c>
      <c r="B58" s="180" t="s">
        <v>32</v>
      </c>
      <c r="C58" s="163"/>
      <c r="D58" s="128"/>
      <c r="E58" s="87"/>
      <c r="F58" s="88">
        <f t="shared" si="26"/>
        <v>0</v>
      </c>
      <c r="G58" s="66"/>
      <c r="H58" s="4">
        <f t="shared" si="22"/>
        <v>0</v>
      </c>
      <c r="I58" s="4"/>
      <c r="J58" s="4">
        <f t="shared" si="23"/>
        <v>0</v>
      </c>
      <c r="K58" s="4"/>
      <c r="L58" s="4">
        <f t="shared" si="31"/>
        <v>0</v>
      </c>
      <c r="M58" s="4"/>
      <c r="N58" s="4">
        <f t="shared" si="32"/>
        <v>0</v>
      </c>
      <c r="O58" s="4"/>
      <c r="P58" s="4">
        <f t="shared" si="33"/>
        <v>0</v>
      </c>
      <c r="Q58" s="4"/>
      <c r="R58" s="4">
        <f t="shared" si="34"/>
        <v>0</v>
      </c>
      <c r="S58" s="4"/>
      <c r="T58" s="91">
        <f t="shared" si="35"/>
        <v>0</v>
      </c>
      <c r="U58" s="4"/>
      <c r="V58" s="4">
        <f t="shared" si="36"/>
        <v>0</v>
      </c>
      <c r="W58" s="4"/>
      <c r="X58" s="4">
        <f t="shared" si="37"/>
        <v>0</v>
      </c>
      <c r="Y58" s="10"/>
      <c r="Z58" s="10">
        <f t="shared" si="38"/>
        <v>0</v>
      </c>
      <c r="AA58" s="32"/>
      <c r="AB58" s="33">
        <f t="shared" si="39"/>
        <v>0</v>
      </c>
      <c r="AC58" s="33"/>
      <c r="AD58" s="33">
        <f t="shared" si="40"/>
        <v>0</v>
      </c>
      <c r="AE58" s="33"/>
      <c r="AF58" s="352">
        <f t="shared" si="41"/>
        <v>0</v>
      </c>
      <c r="AG58" s="33"/>
      <c r="AH58" s="33">
        <f t="shared" si="42"/>
        <v>0</v>
      </c>
      <c r="AI58" s="33"/>
      <c r="AJ58" s="33">
        <f t="shared" si="43"/>
        <v>0</v>
      </c>
      <c r="AK58" s="14"/>
      <c r="AL58" s="14">
        <f t="shared" si="44"/>
        <v>0</v>
      </c>
      <c r="AM58" s="13"/>
      <c r="AN58" s="13">
        <f t="shared" si="45"/>
        <v>0</v>
      </c>
      <c r="AO58" s="13"/>
      <c r="AP58" s="13">
        <f t="shared" si="46"/>
        <v>0</v>
      </c>
      <c r="AQ58" s="13"/>
      <c r="AR58" s="13">
        <f t="shared" si="47"/>
        <v>0</v>
      </c>
      <c r="AS58" s="13"/>
      <c r="AT58" s="229">
        <f t="shared" si="48"/>
        <v>0</v>
      </c>
      <c r="AU58" s="13"/>
      <c r="AV58" s="13">
        <f t="shared" si="49"/>
        <v>0</v>
      </c>
      <c r="AW58" s="13"/>
      <c r="AX58" s="13">
        <f t="shared" si="50"/>
        <v>0</v>
      </c>
      <c r="AY58" s="13"/>
      <c r="AZ58" s="229">
        <f t="shared" si="51"/>
        <v>0</v>
      </c>
      <c r="BA58" s="13"/>
      <c r="BB58" s="229">
        <f t="shared" si="24"/>
        <v>0</v>
      </c>
      <c r="BC58" s="13"/>
      <c r="BD58" s="229">
        <f t="shared" si="25"/>
        <v>0</v>
      </c>
      <c r="BE58" s="288">
        <f t="shared" si="29"/>
        <v>0</v>
      </c>
      <c r="BF58" s="288">
        <f t="shared" si="30"/>
        <v>0</v>
      </c>
    </row>
    <row r="59" spans="1:58" ht="12.75">
      <c r="A59" s="68">
        <v>49</v>
      </c>
      <c r="B59" s="178" t="s">
        <v>33</v>
      </c>
      <c r="C59" s="163" t="s">
        <v>9</v>
      </c>
      <c r="D59" s="128">
        <v>1122</v>
      </c>
      <c r="E59" s="87">
        <v>30</v>
      </c>
      <c r="F59" s="448">
        <f>E59*D59/2</f>
        <v>16830</v>
      </c>
      <c r="G59" s="66"/>
      <c r="H59" s="4">
        <f t="shared" si="22"/>
        <v>0</v>
      </c>
      <c r="I59" s="4"/>
      <c r="J59" s="4">
        <f t="shared" si="23"/>
        <v>0</v>
      </c>
      <c r="K59" s="4">
        <v>30</v>
      </c>
      <c r="L59" s="4">
        <f t="shared" si="31"/>
        <v>33660</v>
      </c>
      <c r="M59" s="4"/>
      <c r="N59" s="4">
        <f t="shared" si="32"/>
        <v>0</v>
      </c>
      <c r="O59" s="4"/>
      <c r="P59" s="4">
        <f t="shared" si="33"/>
        <v>0</v>
      </c>
      <c r="Q59" s="4"/>
      <c r="R59" s="4">
        <f t="shared" si="34"/>
        <v>0</v>
      </c>
      <c r="S59" s="4"/>
      <c r="T59" s="91">
        <f t="shared" si="35"/>
        <v>0</v>
      </c>
      <c r="U59" s="4"/>
      <c r="V59" s="4">
        <f t="shared" si="36"/>
        <v>0</v>
      </c>
      <c r="W59" s="4"/>
      <c r="X59" s="4">
        <f t="shared" si="37"/>
        <v>0</v>
      </c>
      <c r="Y59" s="10"/>
      <c r="Z59" s="10">
        <f t="shared" si="38"/>
        <v>0</v>
      </c>
      <c r="AA59" s="33">
        <v>10</v>
      </c>
      <c r="AB59" s="33">
        <f t="shared" si="39"/>
        <v>11220</v>
      </c>
      <c r="AC59" s="33"/>
      <c r="AD59" s="33">
        <f t="shared" si="40"/>
        <v>0</v>
      </c>
      <c r="AE59" s="33">
        <v>6</v>
      </c>
      <c r="AF59" s="352">
        <f t="shared" si="41"/>
        <v>6732</v>
      </c>
      <c r="AG59" s="33"/>
      <c r="AH59" s="33">
        <f t="shared" si="42"/>
        <v>0</v>
      </c>
      <c r="AI59" s="33"/>
      <c r="AJ59" s="33">
        <f t="shared" si="43"/>
        <v>0</v>
      </c>
      <c r="AK59" s="14">
        <v>5</v>
      </c>
      <c r="AL59" s="14">
        <f t="shared" si="44"/>
        <v>5610</v>
      </c>
      <c r="AM59" s="13"/>
      <c r="AN59" s="13">
        <f t="shared" si="45"/>
        <v>0</v>
      </c>
      <c r="AO59" s="13"/>
      <c r="AP59" s="13">
        <f t="shared" si="46"/>
        <v>0</v>
      </c>
      <c r="AQ59" s="13">
        <f>35</f>
        <v>35</v>
      </c>
      <c r="AR59" s="455">
        <f>AQ59*D59*0+19495</f>
        <v>19495</v>
      </c>
      <c r="AS59" s="13"/>
      <c r="AT59" s="229">
        <f t="shared" si="48"/>
        <v>0</v>
      </c>
      <c r="AU59" s="13"/>
      <c r="AV59" s="13">
        <f t="shared" si="49"/>
        <v>0</v>
      </c>
      <c r="AW59" s="13"/>
      <c r="AX59" s="13">
        <f t="shared" si="50"/>
        <v>0</v>
      </c>
      <c r="AY59" s="13">
        <v>15</v>
      </c>
      <c r="AZ59" s="229">
        <f t="shared" si="51"/>
        <v>16830</v>
      </c>
      <c r="BA59" s="13"/>
      <c r="BB59" s="229">
        <f t="shared" si="24"/>
        <v>0</v>
      </c>
      <c r="BC59" s="13">
        <v>16</v>
      </c>
      <c r="BD59" s="229">
        <f t="shared" si="25"/>
        <v>17952</v>
      </c>
      <c r="BE59" s="288">
        <f t="shared" si="29"/>
        <v>147</v>
      </c>
      <c r="BF59" s="288">
        <f t="shared" si="30"/>
        <v>128329</v>
      </c>
    </row>
    <row r="60" spans="1:58" ht="12.75">
      <c r="A60" s="68">
        <v>50</v>
      </c>
      <c r="B60" s="178" t="s">
        <v>34</v>
      </c>
      <c r="C60" s="163" t="s">
        <v>27</v>
      </c>
      <c r="D60" s="128">
        <v>1485</v>
      </c>
      <c r="E60" s="87">
        <v>90</v>
      </c>
      <c r="F60" s="448">
        <f>E60*D60/2</f>
        <v>66825</v>
      </c>
      <c r="G60" s="66"/>
      <c r="H60" s="4">
        <f t="shared" si="22"/>
        <v>0</v>
      </c>
      <c r="I60" s="4">
        <v>30</v>
      </c>
      <c r="J60" s="4">
        <f t="shared" si="23"/>
        <v>44550</v>
      </c>
      <c r="K60" s="4">
        <v>60</v>
      </c>
      <c r="L60" s="4">
        <f t="shared" si="31"/>
        <v>89100</v>
      </c>
      <c r="M60" s="4">
        <v>20</v>
      </c>
      <c r="N60" s="4">
        <f t="shared" si="32"/>
        <v>29700</v>
      </c>
      <c r="O60" s="4">
        <v>30</v>
      </c>
      <c r="P60" s="4">
        <f t="shared" si="33"/>
        <v>44550</v>
      </c>
      <c r="Q60" s="4">
        <v>20</v>
      </c>
      <c r="R60" s="4">
        <f t="shared" si="34"/>
        <v>29700</v>
      </c>
      <c r="S60" s="4"/>
      <c r="T60" s="91">
        <f t="shared" si="35"/>
        <v>0</v>
      </c>
      <c r="U60" s="4"/>
      <c r="V60" s="4">
        <f t="shared" si="36"/>
        <v>0</v>
      </c>
      <c r="W60" s="4">
        <v>20</v>
      </c>
      <c r="X60" s="4">
        <f t="shared" si="37"/>
        <v>29700</v>
      </c>
      <c r="Y60" s="10"/>
      <c r="Z60" s="10">
        <f t="shared" si="38"/>
        <v>0</v>
      </c>
      <c r="AA60" s="33">
        <v>20</v>
      </c>
      <c r="AB60" s="33">
        <f t="shared" si="39"/>
        <v>29700</v>
      </c>
      <c r="AC60" s="33">
        <v>20</v>
      </c>
      <c r="AD60" s="33">
        <f t="shared" si="40"/>
        <v>29700</v>
      </c>
      <c r="AE60" s="33">
        <v>25</v>
      </c>
      <c r="AF60" s="352">
        <f t="shared" si="41"/>
        <v>37125</v>
      </c>
      <c r="AG60" s="33"/>
      <c r="AH60" s="33">
        <f t="shared" si="42"/>
        <v>0</v>
      </c>
      <c r="AI60" s="33"/>
      <c r="AJ60" s="33">
        <f t="shared" si="43"/>
        <v>0</v>
      </c>
      <c r="AK60" s="14">
        <v>20</v>
      </c>
      <c r="AL60" s="14">
        <f t="shared" si="44"/>
        <v>29700</v>
      </c>
      <c r="AM60" s="13">
        <v>50</v>
      </c>
      <c r="AN60" s="13">
        <f t="shared" si="45"/>
        <v>74250</v>
      </c>
      <c r="AO60" s="13"/>
      <c r="AP60" s="13">
        <f t="shared" si="46"/>
        <v>0</v>
      </c>
      <c r="AQ60" s="13">
        <f>60</f>
        <v>60</v>
      </c>
      <c r="AR60" s="455">
        <f>AQ60*D60*0+44280</f>
        <v>44280</v>
      </c>
      <c r="AS60" s="13">
        <v>20</v>
      </c>
      <c r="AT60" s="229">
        <f t="shared" si="48"/>
        <v>29700</v>
      </c>
      <c r="AU60" s="13">
        <v>6</v>
      </c>
      <c r="AV60" s="13">
        <f t="shared" si="49"/>
        <v>8910</v>
      </c>
      <c r="AW60" s="13"/>
      <c r="AX60" s="13">
        <f t="shared" si="50"/>
        <v>0</v>
      </c>
      <c r="AY60" s="13">
        <v>10</v>
      </c>
      <c r="AZ60" s="229">
        <f t="shared" si="51"/>
        <v>14850</v>
      </c>
      <c r="BA60" s="13"/>
      <c r="BB60" s="229">
        <f t="shared" si="24"/>
        <v>0</v>
      </c>
      <c r="BC60" s="455">
        <v>29</v>
      </c>
      <c r="BD60" s="462">
        <v>42620</v>
      </c>
      <c r="BE60" s="288">
        <f t="shared" si="29"/>
        <v>530</v>
      </c>
      <c r="BF60" s="288">
        <f t="shared" si="30"/>
        <v>674960</v>
      </c>
    </row>
    <row r="61" spans="1:58" ht="12.75">
      <c r="A61" s="68">
        <v>51</v>
      </c>
      <c r="B61" s="178" t="s">
        <v>35</v>
      </c>
      <c r="C61" s="163"/>
      <c r="D61" s="128"/>
      <c r="E61" s="87"/>
      <c r="F61" s="88">
        <f t="shared" si="26"/>
        <v>0</v>
      </c>
      <c r="G61" s="66"/>
      <c r="H61" s="4">
        <f t="shared" si="22"/>
        <v>0</v>
      </c>
      <c r="I61" s="4"/>
      <c r="J61" s="4">
        <f t="shared" si="23"/>
        <v>0</v>
      </c>
      <c r="K61" s="4"/>
      <c r="L61" s="4">
        <f t="shared" si="31"/>
        <v>0</v>
      </c>
      <c r="M61" s="4"/>
      <c r="N61" s="4">
        <f t="shared" si="32"/>
        <v>0</v>
      </c>
      <c r="O61" s="4"/>
      <c r="P61" s="4">
        <f t="shared" si="33"/>
        <v>0</v>
      </c>
      <c r="Q61" s="4"/>
      <c r="R61" s="4">
        <f t="shared" si="34"/>
        <v>0</v>
      </c>
      <c r="S61" s="4"/>
      <c r="T61" s="91">
        <f t="shared" si="35"/>
        <v>0</v>
      </c>
      <c r="U61" s="4"/>
      <c r="V61" s="4">
        <f t="shared" si="36"/>
        <v>0</v>
      </c>
      <c r="W61" s="4"/>
      <c r="X61" s="4">
        <f t="shared" si="37"/>
        <v>0</v>
      </c>
      <c r="Y61" s="10"/>
      <c r="Z61" s="10">
        <f t="shared" si="38"/>
        <v>0</v>
      </c>
      <c r="AA61" s="10"/>
      <c r="AB61" s="33">
        <f t="shared" si="39"/>
        <v>0</v>
      </c>
      <c r="AC61" s="10"/>
      <c r="AD61" s="33">
        <f t="shared" si="40"/>
        <v>0</v>
      </c>
      <c r="AE61" s="13"/>
      <c r="AF61" s="352">
        <f t="shared" si="41"/>
        <v>0</v>
      </c>
      <c r="AG61" s="13"/>
      <c r="AH61" s="33">
        <f t="shared" si="42"/>
        <v>0</v>
      </c>
      <c r="AI61" s="13"/>
      <c r="AJ61" s="33">
        <f t="shared" si="43"/>
        <v>0</v>
      </c>
      <c r="AK61" s="15"/>
      <c r="AL61" s="14">
        <f t="shared" si="44"/>
        <v>0</v>
      </c>
      <c r="AM61" s="13"/>
      <c r="AN61" s="13">
        <f t="shared" si="45"/>
        <v>0</v>
      </c>
      <c r="AO61" s="13"/>
      <c r="AP61" s="13">
        <f t="shared" si="46"/>
        <v>0</v>
      </c>
      <c r="AQ61" s="13"/>
      <c r="AR61" s="13">
        <f t="shared" si="47"/>
        <v>0</v>
      </c>
      <c r="AS61" s="13"/>
      <c r="AT61" s="229">
        <f t="shared" si="48"/>
        <v>0</v>
      </c>
      <c r="AU61" s="13"/>
      <c r="AV61" s="13">
        <f t="shared" si="49"/>
        <v>0</v>
      </c>
      <c r="AW61" s="13"/>
      <c r="AX61" s="13">
        <f t="shared" si="50"/>
        <v>0</v>
      </c>
      <c r="AY61" s="13"/>
      <c r="AZ61" s="229">
        <f t="shared" si="51"/>
        <v>0</v>
      </c>
      <c r="BA61" s="13"/>
      <c r="BB61" s="229">
        <f t="shared" si="24"/>
        <v>0</v>
      </c>
      <c r="BC61" s="13"/>
      <c r="BD61" s="229">
        <f t="shared" si="25"/>
        <v>0</v>
      </c>
      <c r="BE61" s="288">
        <f t="shared" si="29"/>
        <v>0</v>
      </c>
      <c r="BF61" s="288">
        <f t="shared" si="30"/>
        <v>0</v>
      </c>
    </row>
    <row r="62" spans="1:58" ht="12.75">
      <c r="A62" s="68">
        <v>52</v>
      </c>
      <c r="B62" s="178" t="s">
        <v>36</v>
      </c>
      <c r="C62" s="163" t="s">
        <v>27</v>
      </c>
      <c r="D62" s="128">
        <v>1485</v>
      </c>
      <c r="E62" s="87"/>
      <c r="F62" s="88">
        <f t="shared" si="26"/>
        <v>0</v>
      </c>
      <c r="G62" s="66"/>
      <c r="H62" s="4">
        <f t="shared" si="22"/>
        <v>0</v>
      </c>
      <c r="I62" s="4"/>
      <c r="J62" s="4">
        <f t="shared" si="23"/>
        <v>0</v>
      </c>
      <c r="K62" s="4"/>
      <c r="L62" s="4">
        <f t="shared" si="31"/>
        <v>0</v>
      </c>
      <c r="M62" s="4"/>
      <c r="N62" s="4">
        <f t="shared" si="32"/>
        <v>0</v>
      </c>
      <c r="O62" s="4"/>
      <c r="P62" s="4">
        <f t="shared" si="33"/>
        <v>0</v>
      </c>
      <c r="Q62" s="4"/>
      <c r="R62" s="4">
        <f t="shared" si="34"/>
        <v>0</v>
      </c>
      <c r="S62" s="4"/>
      <c r="T62" s="91">
        <f t="shared" si="35"/>
        <v>0</v>
      </c>
      <c r="U62" s="4"/>
      <c r="V62" s="4">
        <f t="shared" si="36"/>
        <v>0</v>
      </c>
      <c r="W62" s="4"/>
      <c r="X62" s="4">
        <f t="shared" si="37"/>
        <v>0</v>
      </c>
      <c r="Y62" s="10"/>
      <c r="Z62" s="10">
        <f t="shared" si="38"/>
        <v>0</v>
      </c>
      <c r="AA62" s="10"/>
      <c r="AB62" s="33">
        <f t="shared" si="39"/>
        <v>0</v>
      </c>
      <c r="AC62" s="10"/>
      <c r="AD62" s="33">
        <f t="shared" si="40"/>
        <v>0</v>
      </c>
      <c r="AE62" s="13"/>
      <c r="AF62" s="352">
        <f t="shared" si="41"/>
        <v>0</v>
      </c>
      <c r="AG62" s="13"/>
      <c r="AH62" s="33">
        <f t="shared" si="42"/>
        <v>0</v>
      </c>
      <c r="AI62" s="13"/>
      <c r="AJ62" s="33">
        <f t="shared" si="43"/>
        <v>0</v>
      </c>
      <c r="AK62" s="15"/>
      <c r="AL62" s="14">
        <f t="shared" si="44"/>
        <v>0</v>
      </c>
      <c r="AM62" s="13"/>
      <c r="AN62" s="13">
        <f t="shared" si="45"/>
        <v>0</v>
      </c>
      <c r="AO62" s="13"/>
      <c r="AP62" s="13">
        <f t="shared" si="46"/>
        <v>0</v>
      </c>
      <c r="AQ62" s="13"/>
      <c r="AR62" s="13">
        <f t="shared" si="47"/>
        <v>0</v>
      </c>
      <c r="AS62" s="13"/>
      <c r="AT62" s="229">
        <f t="shared" si="48"/>
        <v>0</v>
      </c>
      <c r="AU62" s="13"/>
      <c r="AV62" s="13">
        <f t="shared" si="49"/>
        <v>0</v>
      </c>
      <c r="AW62" s="13"/>
      <c r="AX62" s="13">
        <f t="shared" si="50"/>
        <v>0</v>
      </c>
      <c r="AY62" s="13"/>
      <c r="AZ62" s="229">
        <f t="shared" si="51"/>
        <v>0</v>
      </c>
      <c r="BA62" s="13"/>
      <c r="BB62" s="229">
        <f t="shared" si="24"/>
        <v>0</v>
      </c>
      <c r="BC62" s="13"/>
      <c r="BD62" s="229">
        <f t="shared" si="25"/>
        <v>0</v>
      </c>
      <c r="BE62" s="288">
        <f t="shared" si="29"/>
        <v>0</v>
      </c>
      <c r="BF62" s="288">
        <f t="shared" si="30"/>
        <v>0</v>
      </c>
    </row>
    <row r="63" spans="1:58" ht="12.75">
      <c r="A63" s="68">
        <v>53</v>
      </c>
      <c r="B63" s="178"/>
      <c r="C63" s="163"/>
      <c r="D63" s="128"/>
      <c r="E63" s="87"/>
      <c r="F63" s="88">
        <f t="shared" si="26"/>
        <v>0</v>
      </c>
      <c r="G63" s="66"/>
      <c r="H63" s="4">
        <f t="shared" si="22"/>
        <v>0</v>
      </c>
      <c r="I63" s="4"/>
      <c r="J63" s="4">
        <f t="shared" si="23"/>
        <v>0</v>
      </c>
      <c r="K63" s="4"/>
      <c r="L63" s="4">
        <f t="shared" si="31"/>
        <v>0</v>
      </c>
      <c r="M63" s="4"/>
      <c r="N63" s="4">
        <f t="shared" si="32"/>
        <v>0</v>
      </c>
      <c r="O63" s="4"/>
      <c r="P63" s="4">
        <f t="shared" si="33"/>
        <v>0</v>
      </c>
      <c r="Q63" s="4"/>
      <c r="R63" s="4">
        <f t="shared" si="34"/>
        <v>0</v>
      </c>
      <c r="S63" s="4"/>
      <c r="T63" s="91">
        <f t="shared" si="35"/>
        <v>0</v>
      </c>
      <c r="U63" s="4"/>
      <c r="V63" s="4">
        <f t="shared" si="36"/>
        <v>0</v>
      </c>
      <c r="W63" s="4"/>
      <c r="X63" s="4">
        <f t="shared" si="37"/>
        <v>0</v>
      </c>
      <c r="Y63" s="10"/>
      <c r="Z63" s="10">
        <f t="shared" si="38"/>
        <v>0</v>
      </c>
      <c r="AA63" s="10"/>
      <c r="AB63" s="33">
        <f t="shared" si="39"/>
        <v>0</v>
      </c>
      <c r="AC63" s="10"/>
      <c r="AD63" s="33">
        <f t="shared" si="40"/>
        <v>0</v>
      </c>
      <c r="AE63" s="13"/>
      <c r="AF63" s="352">
        <f t="shared" si="41"/>
        <v>0</v>
      </c>
      <c r="AG63" s="13"/>
      <c r="AH63" s="33">
        <f t="shared" si="42"/>
        <v>0</v>
      </c>
      <c r="AI63" s="13"/>
      <c r="AJ63" s="33">
        <f t="shared" si="43"/>
        <v>0</v>
      </c>
      <c r="AK63" s="15"/>
      <c r="AL63" s="14">
        <f t="shared" si="44"/>
        <v>0</v>
      </c>
      <c r="AM63" s="13"/>
      <c r="AN63" s="13">
        <f t="shared" si="45"/>
        <v>0</v>
      </c>
      <c r="AO63" s="13"/>
      <c r="AP63" s="13">
        <f t="shared" si="46"/>
        <v>0</v>
      </c>
      <c r="AQ63" s="13"/>
      <c r="AR63" s="13">
        <f t="shared" si="47"/>
        <v>0</v>
      </c>
      <c r="AS63" s="13"/>
      <c r="AT63" s="229">
        <f t="shared" si="48"/>
        <v>0</v>
      </c>
      <c r="AU63" s="13"/>
      <c r="AV63" s="13">
        <f t="shared" si="49"/>
        <v>0</v>
      </c>
      <c r="AW63" s="13"/>
      <c r="AX63" s="13">
        <f t="shared" si="50"/>
        <v>0</v>
      </c>
      <c r="AY63" s="13"/>
      <c r="AZ63" s="229">
        <f t="shared" si="51"/>
        <v>0</v>
      </c>
      <c r="BA63" s="13"/>
      <c r="BB63" s="229">
        <f t="shared" si="24"/>
        <v>0</v>
      </c>
      <c r="BC63" s="13"/>
      <c r="BD63" s="229">
        <f t="shared" si="25"/>
        <v>0</v>
      </c>
      <c r="BE63" s="288">
        <f t="shared" si="29"/>
        <v>0</v>
      </c>
      <c r="BF63" s="288">
        <f t="shared" si="30"/>
        <v>0</v>
      </c>
    </row>
    <row r="64" spans="1:58" ht="15" thickBot="1">
      <c r="A64" s="68">
        <v>54</v>
      </c>
      <c r="B64" s="213" t="s">
        <v>39</v>
      </c>
      <c r="C64" s="214" t="s">
        <v>9</v>
      </c>
      <c r="D64" s="211">
        <v>200</v>
      </c>
      <c r="E64" s="208">
        <v>1110</v>
      </c>
      <c r="F64" s="448">
        <f>E64*D64/2*0+E64*180</f>
        <v>199800</v>
      </c>
      <c r="G64" s="36">
        <v>100</v>
      </c>
      <c r="H64" s="64">
        <f t="shared" si="22"/>
        <v>20000</v>
      </c>
      <c r="I64" s="64"/>
      <c r="J64" s="64">
        <f t="shared" si="23"/>
        <v>0</v>
      </c>
      <c r="K64" s="64"/>
      <c r="L64" s="64">
        <f t="shared" si="31"/>
        <v>0</v>
      </c>
      <c r="M64" s="64"/>
      <c r="N64" s="4">
        <f t="shared" si="32"/>
        <v>0</v>
      </c>
      <c r="O64" s="64">
        <v>120</v>
      </c>
      <c r="P64" s="4">
        <f t="shared" si="33"/>
        <v>24000</v>
      </c>
      <c r="Q64" s="64"/>
      <c r="R64" s="4">
        <f t="shared" si="34"/>
        <v>0</v>
      </c>
      <c r="S64" s="64"/>
      <c r="T64" s="91">
        <f t="shared" si="35"/>
        <v>0</v>
      </c>
      <c r="U64" s="152"/>
      <c r="V64" s="4">
        <f t="shared" si="36"/>
        <v>0</v>
      </c>
      <c r="W64" s="64"/>
      <c r="X64" s="4">
        <f t="shared" si="37"/>
        <v>0</v>
      </c>
      <c r="Y64" s="194"/>
      <c r="Z64" s="10">
        <f t="shared" si="38"/>
        <v>0</v>
      </c>
      <c r="AA64" s="194"/>
      <c r="AB64" s="33">
        <f t="shared" si="39"/>
        <v>0</v>
      </c>
      <c r="AC64" s="194"/>
      <c r="AD64" s="33">
        <f t="shared" si="40"/>
        <v>0</v>
      </c>
      <c r="AE64" s="195"/>
      <c r="AF64" s="352">
        <f t="shared" si="41"/>
        <v>0</v>
      </c>
      <c r="AG64" s="195"/>
      <c r="AH64" s="33">
        <f t="shared" si="42"/>
        <v>0</v>
      </c>
      <c r="AI64" s="195"/>
      <c r="AJ64" s="33">
        <f t="shared" si="43"/>
        <v>0</v>
      </c>
      <c r="AK64" s="197"/>
      <c r="AL64" s="14">
        <f t="shared" si="44"/>
        <v>0</v>
      </c>
      <c r="AM64" s="195"/>
      <c r="AN64" s="13">
        <f t="shared" si="45"/>
        <v>0</v>
      </c>
      <c r="AO64" s="195"/>
      <c r="AP64" s="13">
        <f t="shared" si="46"/>
        <v>0</v>
      </c>
      <c r="AQ64" s="459">
        <f>600*0</f>
        <v>0</v>
      </c>
      <c r="AR64" s="455">
        <f t="shared" si="47"/>
        <v>0</v>
      </c>
      <c r="AS64" s="195"/>
      <c r="AT64" s="229">
        <f t="shared" si="48"/>
        <v>0</v>
      </c>
      <c r="AU64" s="286"/>
      <c r="AV64" s="286">
        <f t="shared" si="49"/>
        <v>0</v>
      </c>
      <c r="AW64" s="286"/>
      <c r="AX64" s="286">
        <f t="shared" si="50"/>
        <v>0</v>
      </c>
      <c r="AY64" s="286"/>
      <c r="AZ64" s="353">
        <f t="shared" si="51"/>
        <v>0</v>
      </c>
      <c r="BA64" s="286"/>
      <c r="BB64" s="287">
        <f t="shared" si="24"/>
        <v>0</v>
      </c>
      <c r="BC64" s="286"/>
      <c r="BD64" s="229">
        <f t="shared" si="25"/>
        <v>0</v>
      </c>
      <c r="BE64" s="288">
        <f t="shared" si="29"/>
        <v>1330</v>
      </c>
      <c r="BF64" s="474">
        <f>F64+H64+J64+L64+N64+P64+R64+T64+V64+X64+Z64+AB64+AD64+AF64+AH64+AJ64+AL64+AN64+AP64+AR64+AT64+AV64+AX64+AZ64+BB64+BD64</f>
        <v>243800</v>
      </c>
    </row>
    <row r="65" spans="1:66" ht="17.25" customHeight="1" thickBot="1">
      <c r="A65" s="198"/>
      <c r="B65" s="215" t="s">
        <v>40</v>
      </c>
      <c r="C65" s="216"/>
      <c r="D65" s="212"/>
      <c r="E65" s="209"/>
      <c r="F65" s="437">
        <f>SUM(F9:F64)</f>
        <v>332828.5</v>
      </c>
      <c r="G65" s="366"/>
      <c r="H65" s="345">
        <f>SUM(H9:H64)</f>
        <v>36928</v>
      </c>
      <c r="I65" s="199"/>
      <c r="J65" s="345">
        <f>SUM(J29:J64)</f>
        <v>79968</v>
      </c>
      <c r="K65" s="199"/>
      <c r="L65" s="345">
        <f>SUM(L9:L64)</f>
        <v>189310</v>
      </c>
      <c r="M65" s="199"/>
      <c r="N65" s="345">
        <f>SUM(N9:N64)</f>
        <v>36580</v>
      </c>
      <c r="O65" s="199"/>
      <c r="P65" s="345">
        <f>SUM(P9:P64)</f>
        <v>98832</v>
      </c>
      <c r="Q65" s="199"/>
      <c r="R65" s="345">
        <f>SUM(R9:R64)</f>
        <v>36580</v>
      </c>
      <c r="S65" s="199"/>
      <c r="T65" s="437">
        <f>SUM(T9:T64)</f>
        <v>33397</v>
      </c>
      <c r="U65" s="209"/>
      <c r="V65" s="345">
        <f>SUM(V9:V64)</f>
        <v>33397</v>
      </c>
      <c r="W65" s="199"/>
      <c r="X65" s="345">
        <f>SUM(X9:X64)</f>
        <v>89597</v>
      </c>
      <c r="Y65" s="199"/>
      <c r="Z65" s="345">
        <f>SUM(Z9:Z64)</f>
        <v>4603</v>
      </c>
      <c r="AA65" s="199"/>
      <c r="AB65" s="438">
        <f>SUM(AB9:AB64)</f>
        <v>47216</v>
      </c>
      <c r="AC65" s="199"/>
      <c r="AD65" s="438">
        <f>SUM(AD9:AD64)</f>
        <v>36298</v>
      </c>
      <c r="AE65" s="200"/>
      <c r="AF65" s="439">
        <f>SUM(AF9:AF64)</f>
        <v>55924</v>
      </c>
      <c r="AG65" s="200"/>
      <c r="AH65" s="438">
        <f>SUM(AH9:AH64)</f>
        <v>38416</v>
      </c>
      <c r="AI65" s="200"/>
      <c r="AJ65" s="438">
        <f>SUM(AJ9:AJ64)</f>
        <v>35522</v>
      </c>
      <c r="AK65" s="200"/>
      <c r="AL65" s="438">
        <f>SUM(AL9:AL64)</f>
        <v>40620</v>
      </c>
      <c r="AM65" s="200"/>
      <c r="AN65" s="440">
        <f>SUM(AN9:AN64)</f>
        <v>75668</v>
      </c>
      <c r="AO65" s="200"/>
      <c r="AP65" s="440">
        <f>SUM(AP9:AP64)</f>
        <v>146313</v>
      </c>
      <c r="AQ65" s="200"/>
      <c r="AR65" s="440">
        <f>SUM(AR9:AR64)</f>
        <v>63775</v>
      </c>
      <c r="AS65" s="200"/>
      <c r="AT65" s="441">
        <f>SUM(AT9:AT64)</f>
        <v>69032</v>
      </c>
      <c r="AU65" s="228"/>
      <c r="AV65" s="440">
        <f>SUM(AV9:AV64)</f>
        <v>15488</v>
      </c>
      <c r="AW65" s="200"/>
      <c r="AX65" s="440">
        <f>SUM(AX9:AX64)</f>
        <v>62030</v>
      </c>
      <c r="AY65" s="200"/>
      <c r="AZ65" s="442">
        <f>SUM(AZ9:AZ64)</f>
        <v>59154</v>
      </c>
      <c r="BA65" s="285"/>
      <c r="BB65" s="443">
        <f>SUM(BB9:BB64)</f>
        <v>7039</v>
      </c>
      <c r="BC65" s="443"/>
      <c r="BD65" s="443">
        <f>SUM(BD9:BD64)</f>
        <v>114152</v>
      </c>
      <c r="BE65" s="289"/>
      <c r="BF65" s="473">
        <f>SUM(BF8:BF64)</f>
        <v>1838667.5</v>
      </c>
      <c r="BG65" s="129"/>
      <c r="BH65" s="129"/>
      <c r="BI65" s="129"/>
      <c r="BJ65" s="129"/>
      <c r="BK65" s="129"/>
      <c r="BL65" s="129"/>
      <c r="BM65" s="129"/>
      <c r="BN65" s="129"/>
    </row>
    <row r="66" spans="1:66" ht="12.75">
      <c r="A66" s="28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96"/>
      <c r="AC66" s="124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24"/>
      <c r="BH66" s="124"/>
      <c r="BI66" s="124"/>
      <c r="BJ66" s="129"/>
      <c r="BK66" s="129"/>
      <c r="BL66" s="129"/>
      <c r="BM66" s="129"/>
      <c r="BN66" s="129"/>
    </row>
    <row r="68" ht="12.75">
      <c r="AY68" s="201"/>
    </row>
  </sheetData>
  <mergeCells count="59">
    <mergeCell ref="AY6:AZ6"/>
    <mergeCell ref="AS6:AT6"/>
    <mergeCell ref="AO5:AP5"/>
    <mergeCell ref="BA6:BB6"/>
    <mergeCell ref="AQ5:AR5"/>
    <mergeCell ref="AS5:AT5"/>
    <mergeCell ref="AU5:AV5"/>
    <mergeCell ref="AW5:AX5"/>
    <mergeCell ref="AY5:AZ5"/>
    <mergeCell ref="BF5:BF7"/>
    <mergeCell ref="AM6:AN6"/>
    <mergeCell ref="BA5:BB5"/>
    <mergeCell ref="AO6:AP6"/>
    <mergeCell ref="AQ6:AR6"/>
    <mergeCell ref="BE5:BE7"/>
    <mergeCell ref="AU6:AV6"/>
    <mergeCell ref="BC6:BD6"/>
    <mergeCell ref="BC5:BD5"/>
    <mergeCell ref="AM5:AN5"/>
    <mergeCell ref="AK6:AL6"/>
    <mergeCell ref="AW6:AX6"/>
    <mergeCell ref="Y6:Z6"/>
    <mergeCell ref="W6:X6"/>
    <mergeCell ref="AA6:AB6"/>
    <mergeCell ref="AC6:AD6"/>
    <mergeCell ref="AE6:AF6"/>
    <mergeCell ref="AG6:AH6"/>
    <mergeCell ref="D1:F1"/>
    <mergeCell ref="D2:F2"/>
    <mergeCell ref="E5:F5"/>
    <mergeCell ref="AI6:AJ6"/>
    <mergeCell ref="U6:V6"/>
    <mergeCell ref="M6:N6"/>
    <mergeCell ref="O6:P6"/>
    <mergeCell ref="Q6:R6"/>
    <mergeCell ref="S6:T6"/>
    <mergeCell ref="E6:F6"/>
    <mergeCell ref="G6:H6"/>
    <mergeCell ref="I6:J6"/>
    <mergeCell ref="K6:L6"/>
    <mergeCell ref="BC1:BE1"/>
    <mergeCell ref="BC2:BE2"/>
    <mergeCell ref="BC3:BD3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K5:AL5"/>
    <mergeCell ref="AC5:AD5"/>
    <mergeCell ref="AE5:AF5"/>
    <mergeCell ref="AG5:AH5"/>
    <mergeCell ref="AI5:AJ5"/>
  </mergeCells>
  <printOptions/>
  <pageMargins left="0.7874015748031497" right="0.15748031496062992" top="0.7874015748031497" bottom="0.15748031496062992" header="0.15748031496062992" footer="0.15748031496062992"/>
  <pageSetup horizontalDpi="600" verticalDpi="600" orientation="portrait" paperSize="9" scale="85" r:id="rId1"/>
  <rowBreaks count="1" manualBreakCount="1">
    <brk id="65" max="73" man="1"/>
  </rowBreaks>
  <colBreaks count="4" manualBreakCount="4">
    <brk id="42" max="73" man="1"/>
    <brk id="46" max="73" man="1"/>
    <brk id="52" max="73" man="1"/>
    <brk id="56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="75" zoomScaleNormal="75" zoomScaleSheetLayoutView="75" workbookViewId="0" topLeftCell="B16">
      <selection activeCell="I58" sqref="I58"/>
    </sheetView>
  </sheetViews>
  <sheetFormatPr defaultColWidth="9.00390625" defaultRowHeight="12.75"/>
  <cols>
    <col min="1" max="1" width="4.875" style="0" customWidth="1"/>
    <col min="2" max="2" width="32.25390625" style="0" customWidth="1"/>
    <col min="3" max="3" width="7.375" style="0" customWidth="1"/>
    <col min="4" max="4" width="8.00390625" style="0" customWidth="1"/>
    <col min="5" max="5" width="8.125" style="0" customWidth="1"/>
    <col min="6" max="6" width="7.875" style="0" customWidth="1"/>
    <col min="7" max="7" width="7.625" style="0" customWidth="1"/>
    <col min="8" max="8" width="10.00390625" style="0" customWidth="1"/>
    <col min="9" max="9" width="7.625" style="0" customWidth="1"/>
    <col min="10" max="10" width="9.25390625" style="0" customWidth="1"/>
    <col min="12" max="12" width="9.625" style="0" customWidth="1"/>
    <col min="15" max="15" width="9.25390625" style="0" bestFit="1" customWidth="1"/>
  </cols>
  <sheetData>
    <row r="1" spans="10:12" ht="18">
      <c r="J1" s="567" t="s">
        <v>243</v>
      </c>
      <c r="K1" s="567"/>
      <c r="L1" s="567"/>
    </row>
    <row r="2" spans="10:12" ht="18">
      <c r="J2" s="491"/>
      <c r="K2" s="491"/>
      <c r="L2" s="491"/>
    </row>
    <row r="3" spans="10:12" ht="15">
      <c r="J3" s="568" t="s">
        <v>245</v>
      </c>
      <c r="K3" s="569"/>
      <c r="L3" s="569"/>
    </row>
    <row r="4" spans="10:12" ht="15">
      <c r="J4" s="570" t="s">
        <v>244</v>
      </c>
      <c r="K4" s="570"/>
      <c r="L4" s="570"/>
    </row>
    <row r="5" spans="10:12" ht="15">
      <c r="J5" s="490"/>
      <c r="K5" s="490"/>
      <c r="L5" s="490"/>
    </row>
    <row r="6" spans="1:12" ht="16.5" thickBot="1">
      <c r="A6" s="572" t="s">
        <v>121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</row>
    <row r="7" spans="1:12" ht="15">
      <c r="A7" s="74"/>
      <c r="B7" s="104"/>
      <c r="C7" s="74"/>
      <c r="D7" s="83"/>
      <c r="E7" s="82"/>
      <c r="F7" s="83"/>
      <c r="G7" s="77"/>
      <c r="H7" s="77"/>
      <c r="I7" s="82"/>
      <c r="J7" s="83"/>
      <c r="K7" s="579" t="s">
        <v>119</v>
      </c>
      <c r="L7" s="580"/>
    </row>
    <row r="8" spans="1:18" ht="15">
      <c r="A8" s="75" t="s">
        <v>105</v>
      </c>
      <c r="B8" s="78" t="s">
        <v>147</v>
      </c>
      <c r="C8" s="75" t="s">
        <v>107</v>
      </c>
      <c r="D8" s="109" t="s">
        <v>103</v>
      </c>
      <c r="E8" s="574" t="s">
        <v>117</v>
      </c>
      <c r="F8" s="575"/>
      <c r="G8" s="576" t="s">
        <v>118</v>
      </c>
      <c r="H8" s="577"/>
      <c r="I8" s="578" t="s">
        <v>145</v>
      </c>
      <c r="J8" s="575"/>
      <c r="K8" s="576" t="s">
        <v>120</v>
      </c>
      <c r="L8" s="575"/>
      <c r="M8" s="571"/>
      <c r="N8" s="571"/>
      <c r="O8" s="571"/>
      <c r="P8" s="571"/>
      <c r="Q8" s="571"/>
      <c r="R8" s="571"/>
    </row>
    <row r="9" spans="1:18" ht="45.75" thickBot="1">
      <c r="A9" s="76" t="s">
        <v>106</v>
      </c>
      <c r="B9" s="79" t="s">
        <v>146</v>
      </c>
      <c r="C9" s="76" t="s">
        <v>108</v>
      </c>
      <c r="D9" s="110" t="s">
        <v>109</v>
      </c>
      <c r="E9" s="84" t="s">
        <v>6</v>
      </c>
      <c r="F9" s="85" t="s">
        <v>7</v>
      </c>
      <c r="G9" s="80" t="s">
        <v>6</v>
      </c>
      <c r="H9" s="90" t="s">
        <v>7</v>
      </c>
      <c r="I9" s="93" t="s">
        <v>6</v>
      </c>
      <c r="J9" s="73" t="s">
        <v>7</v>
      </c>
      <c r="K9" s="80" t="s">
        <v>6</v>
      </c>
      <c r="L9" s="73" t="s">
        <v>7</v>
      </c>
      <c r="M9" s="26"/>
      <c r="N9" s="34"/>
      <c r="O9" s="26"/>
      <c r="P9" s="34"/>
      <c r="Q9" s="26"/>
      <c r="R9" s="34"/>
    </row>
    <row r="10" spans="1:18" ht="14.25">
      <c r="A10" s="98"/>
      <c r="B10" s="105" t="s">
        <v>131</v>
      </c>
      <c r="C10" s="100"/>
      <c r="D10" s="101"/>
      <c r="E10" s="100"/>
      <c r="F10" s="101"/>
      <c r="G10" s="102"/>
      <c r="H10" s="99"/>
      <c r="I10" s="100"/>
      <c r="J10" s="99"/>
      <c r="K10" s="100"/>
      <c r="L10" s="101"/>
      <c r="M10" s="26"/>
      <c r="N10" s="26"/>
      <c r="O10" s="26"/>
      <c r="P10" s="26"/>
      <c r="Q10" s="26"/>
      <c r="R10" s="26"/>
    </row>
    <row r="11" spans="1:12" ht="12.75">
      <c r="A11" s="68">
        <v>1</v>
      </c>
      <c r="B11" s="91" t="s">
        <v>8</v>
      </c>
      <c r="C11" s="111" t="s">
        <v>9</v>
      </c>
      <c r="D11" s="112">
        <v>445</v>
      </c>
      <c r="E11" s="275">
        <f>'Сан.ДУ-1'!Q9</f>
        <v>0</v>
      </c>
      <c r="F11" s="88">
        <f>'Сан.ДУ-1'!R9</f>
        <v>0</v>
      </c>
      <c r="G11" s="66">
        <f>'Сан.ДУ-2'!CE9</f>
        <v>30</v>
      </c>
      <c r="H11" s="66">
        <f>'Сан.ДУ-2'!CF9</f>
        <v>13350</v>
      </c>
      <c r="I11" s="203">
        <f>'Сан.ДУ-3'!BE9</f>
        <v>22</v>
      </c>
      <c r="J11" s="205">
        <f>'Сан.ДУ-3'!BF9</f>
        <v>9790</v>
      </c>
      <c r="K11" s="94">
        <f>E11+G11+I11</f>
        <v>52</v>
      </c>
      <c r="L11" s="70">
        <f>F11+H11+J11</f>
        <v>23140</v>
      </c>
    </row>
    <row r="12" spans="1:12" ht="12.75">
      <c r="A12" s="68">
        <v>2</v>
      </c>
      <c r="B12" s="91" t="s">
        <v>10</v>
      </c>
      <c r="C12" s="111" t="s">
        <v>9</v>
      </c>
      <c r="D12" s="112">
        <v>501</v>
      </c>
      <c r="E12" s="275">
        <f>'Сан.ДУ-1'!Q10</f>
        <v>0</v>
      </c>
      <c r="F12" s="88">
        <f>'Сан.ДУ-1'!R10</f>
        <v>0</v>
      </c>
      <c r="G12" s="66">
        <f>'Сан.ДУ-2'!CE10</f>
        <v>118</v>
      </c>
      <c r="H12" s="66">
        <f>'Сан.ДУ-2'!CF10</f>
        <v>59118</v>
      </c>
      <c r="I12" s="203">
        <f>'Сан.ДУ-3'!BE10</f>
        <v>52</v>
      </c>
      <c r="J12" s="205">
        <f>'Сан.ДУ-3'!BF10</f>
        <v>21042</v>
      </c>
      <c r="K12" s="94">
        <f aca="true" t="shared" si="0" ref="K12:K65">E12+G12+I12</f>
        <v>170</v>
      </c>
      <c r="L12" s="70">
        <f aca="true" t="shared" si="1" ref="L12:L65">F12+H12+J12</f>
        <v>80160</v>
      </c>
    </row>
    <row r="13" spans="1:12" ht="12.75">
      <c r="A13" s="68">
        <v>3</v>
      </c>
      <c r="B13" s="91" t="s">
        <v>11</v>
      </c>
      <c r="C13" s="111" t="s">
        <v>9</v>
      </c>
      <c r="D13" s="112">
        <v>539</v>
      </c>
      <c r="E13" s="275">
        <f>'Сан.ДУ-1'!Q11</f>
        <v>0</v>
      </c>
      <c r="F13" s="88">
        <f>'Сан.ДУ-1'!R11</f>
        <v>0</v>
      </c>
      <c r="G13" s="66">
        <f>'Сан.ДУ-2'!CE11</f>
        <v>14</v>
      </c>
      <c r="H13" s="66">
        <f>'Сан.ДУ-2'!CF11</f>
        <v>7546</v>
      </c>
      <c r="I13" s="203">
        <f>'Сан.ДУ-3'!BE11</f>
        <v>26</v>
      </c>
      <c r="J13" s="205">
        <f>'Сан.ДУ-3'!BF11</f>
        <v>14014</v>
      </c>
      <c r="K13" s="94">
        <f t="shared" si="0"/>
        <v>40</v>
      </c>
      <c r="L13" s="70">
        <f t="shared" si="1"/>
        <v>21560</v>
      </c>
    </row>
    <row r="14" spans="1:12" ht="12.75">
      <c r="A14" s="68">
        <v>4</v>
      </c>
      <c r="B14" s="91" t="s">
        <v>12</v>
      </c>
      <c r="C14" s="111" t="s">
        <v>9</v>
      </c>
      <c r="D14" s="112">
        <v>594</v>
      </c>
      <c r="E14" s="275">
        <f>'Сан.ДУ-1'!Q12</f>
        <v>0</v>
      </c>
      <c r="F14" s="88">
        <f>'Сан.ДУ-1'!R12</f>
        <v>0</v>
      </c>
      <c r="G14" s="66">
        <f>'Сан.ДУ-2'!CE12</f>
        <v>6</v>
      </c>
      <c r="H14" s="66">
        <f>'Сан.ДУ-2'!CF12</f>
        <v>3564</v>
      </c>
      <c r="I14" s="203">
        <f>'Сан.ДУ-3'!BE12</f>
        <v>0</v>
      </c>
      <c r="J14" s="205">
        <f>'Сан.ДУ-3'!BF12</f>
        <v>0</v>
      </c>
      <c r="K14" s="94">
        <f t="shared" si="0"/>
        <v>6</v>
      </c>
      <c r="L14" s="70">
        <f t="shared" si="1"/>
        <v>3564</v>
      </c>
    </row>
    <row r="15" spans="1:12" ht="12.75">
      <c r="A15" s="68">
        <v>5</v>
      </c>
      <c r="B15" s="91" t="s">
        <v>13</v>
      </c>
      <c r="C15" s="111" t="s">
        <v>9</v>
      </c>
      <c r="D15" s="112">
        <v>638</v>
      </c>
      <c r="E15" s="275">
        <f>'Сан.ДУ-1'!Q13</f>
        <v>0</v>
      </c>
      <c r="F15" s="88">
        <f>'Сан.ДУ-1'!R13</f>
        <v>0</v>
      </c>
      <c r="G15" s="66">
        <f>'Сан.ДУ-2'!CE13</f>
        <v>0</v>
      </c>
      <c r="H15" s="66">
        <f>'Сан.ДУ-2'!CF13</f>
        <v>0</v>
      </c>
      <c r="I15" s="203">
        <f>'Сан.ДУ-3'!BE13</f>
        <v>0</v>
      </c>
      <c r="J15" s="205">
        <f>'Сан.ДУ-3'!BF13</f>
        <v>0</v>
      </c>
      <c r="K15" s="94">
        <f t="shared" si="0"/>
        <v>0</v>
      </c>
      <c r="L15" s="70">
        <f t="shared" si="1"/>
        <v>0</v>
      </c>
    </row>
    <row r="16" spans="1:12" ht="12.75">
      <c r="A16" s="68">
        <v>6</v>
      </c>
      <c r="B16" s="91" t="s">
        <v>14</v>
      </c>
      <c r="C16" s="111" t="s">
        <v>9</v>
      </c>
      <c r="D16" s="112">
        <v>860</v>
      </c>
      <c r="E16" s="275">
        <f>'Сан.ДУ-1'!Q14</f>
        <v>0</v>
      </c>
      <c r="F16" s="88">
        <f>'Сан.ДУ-1'!R14</f>
        <v>0</v>
      </c>
      <c r="G16" s="66">
        <f>'Сан.ДУ-2'!CE14</f>
        <v>5</v>
      </c>
      <c r="H16" s="66">
        <f>'Сан.ДУ-2'!CF14</f>
        <v>4300</v>
      </c>
      <c r="I16" s="203">
        <f>'Сан.ДУ-3'!BE14</f>
        <v>173</v>
      </c>
      <c r="J16" s="205">
        <f>'Сан.ДУ-3'!BF14</f>
        <v>142330</v>
      </c>
      <c r="K16" s="94">
        <f t="shared" si="0"/>
        <v>178</v>
      </c>
      <c r="L16" s="70">
        <f t="shared" si="1"/>
        <v>146630</v>
      </c>
    </row>
    <row r="17" spans="1:12" ht="12.75">
      <c r="A17" s="68">
        <v>7</v>
      </c>
      <c r="B17" s="91" t="s">
        <v>15</v>
      </c>
      <c r="C17" s="111" t="s">
        <v>9</v>
      </c>
      <c r="D17" s="112">
        <v>1122</v>
      </c>
      <c r="E17" s="275">
        <f>'Сан.ДУ-1'!Q15</f>
        <v>0</v>
      </c>
      <c r="F17" s="88">
        <f>'Сан.ДУ-1'!R15</f>
        <v>0</v>
      </c>
      <c r="G17" s="66">
        <f>'Сан.ДУ-2'!CE15</f>
        <v>0</v>
      </c>
      <c r="H17" s="66">
        <f>'Сан.ДУ-2'!CF15</f>
        <v>0</v>
      </c>
      <c r="I17" s="203">
        <f>'Сан.ДУ-3'!BE15</f>
        <v>39</v>
      </c>
      <c r="J17" s="205">
        <f>'Сан.ДУ-3'!BF15</f>
        <v>28611</v>
      </c>
      <c r="K17" s="94">
        <f t="shared" si="0"/>
        <v>39</v>
      </c>
      <c r="L17" s="70">
        <f t="shared" si="1"/>
        <v>28611</v>
      </c>
    </row>
    <row r="18" spans="1:13" ht="12.75">
      <c r="A18" s="68">
        <v>8</v>
      </c>
      <c r="B18" s="91" t="s">
        <v>189</v>
      </c>
      <c r="C18" s="111" t="s">
        <v>9</v>
      </c>
      <c r="D18" s="112">
        <v>1300</v>
      </c>
      <c r="E18" s="275">
        <f>'Сан.ДУ-1'!Q16</f>
        <v>0</v>
      </c>
      <c r="F18" s="88">
        <f>'Сан.ДУ-1'!R16</f>
        <v>0</v>
      </c>
      <c r="G18" s="66"/>
      <c r="H18" s="66"/>
      <c r="I18" s="203">
        <f>'Сан.ДУ-3'!BE16</f>
        <v>12</v>
      </c>
      <c r="J18" s="205">
        <f>'Сан.ДУ-3'!BF16</f>
        <v>15600</v>
      </c>
      <c r="K18" s="94"/>
      <c r="L18" s="70">
        <f t="shared" si="1"/>
        <v>15600</v>
      </c>
      <c r="M18" t="s">
        <v>248</v>
      </c>
    </row>
    <row r="19" spans="1:12" ht="12.75">
      <c r="A19" s="68">
        <v>9</v>
      </c>
      <c r="B19" s="91" t="s">
        <v>16</v>
      </c>
      <c r="C19" s="111"/>
      <c r="D19" s="112"/>
      <c r="E19" s="275">
        <f>'Сан.ДУ-1'!Q17</f>
        <v>0</v>
      </c>
      <c r="F19" s="88">
        <f>'Сан.ДУ-1'!R17</f>
        <v>0</v>
      </c>
      <c r="G19" s="66">
        <f>'Сан.ДУ-2'!CE17</f>
        <v>0</v>
      </c>
      <c r="H19" s="66">
        <f>'Сан.ДУ-2'!CF17</f>
        <v>0</v>
      </c>
      <c r="I19" s="203">
        <f>'Сан.ДУ-3'!BE17</f>
        <v>0</v>
      </c>
      <c r="J19" s="205">
        <f>'Сан.ДУ-3'!BF17</f>
        <v>0</v>
      </c>
      <c r="K19" s="94">
        <f t="shared" si="0"/>
        <v>0</v>
      </c>
      <c r="L19" s="70">
        <f t="shared" si="1"/>
        <v>0</v>
      </c>
    </row>
    <row r="20" spans="1:12" ht="12.75">
      <c r="A20" s="68">
        <v>10</v>
      </c>
      <c r="B20" s="91" t="s">
        <v>8</v>
      </c>
      <c r="C20" s="111" t="s">
        <v>17</v>
      </c>
      <c r="D20" s="112">
        <v>286</v>
      </c>
      <c r="E20" s="275">
        <f>'Сан.ДУ-1'!Q18</f>
        <v>0</v>
      </c>
      <c r="F20" s="88">
        <f>'Сан.ДУ-1'!R18</f>
        <v>0</v>
      </c>
      <c r="G20" s="66">
        <f>'Сан.ДУ-2'!CE18</f>
        <v>7</v>
      </c>
      <c r="H20" s="66">
        <f>'Сан.ДУ-2'!CF18</f>
        <v>2002</v>
      </c>
      <c r="I20" s="203">
        <f>'Сан.ДУ-3'!BE18</f>
        <v>12</v>
      </c>
      <c r="J20" s="205">
        <f>'Сан.ДУ-3'!BF18</f>
        <v>3432</v>
      </c>
      <c r="K20" s="94">
        <f t="shared" si="0"/>
        <v>19</v>
      </c>
      <c r="L20" s="70">
        <f t="shared" si="1"/>
        <v>5434</v>
      </c>
    </row>
    <row r="21" spans="1:12" ht="12.75">
      <c r="A21" s="68">
        <v>11</v>
      </c>
      <c r="B21" s="91" t="s">
        <v>10</v>
      </c>
      <c r="C21" s="111" t="s">
        <v>17</v>
      </c>
      <c r="D21" s="112">
        <v>302</v>
      </c>
      <c r="E21" s="275">
        <f>'Сан.ДУ-1'!Q19</f>
        <v>0</v>
      </c>
      <c r="F21" s="88">
        <f>'Сан.ДУ-1'!R19</f>
        <v>0</v>
      </c>
      <c r="G21" s="66">
        <f>'Сан.ДУ-2'!CE19</f>
        <v>19</v>
      </c>
      <c r="H21" s="66">
        <f>'Сан.ДУ-2'!CF19</f>
        <v>5738</v>
      </c>
      <c r="I21" s="203">
        <f>'Сан.ДУ-3'!BE19</f>
        <v>12</v>
      </c>
      <c r="J21" s="205">
        <f>'Сан.ДУ-3'!BF19</f>
        <v>2416</v>
      </c>
      <c r="K21" s="94">
        <f t="shared" si="0"/>
        <v>31</v>
      </c>
      <c r="L21" s="70">
        <f t="shared" si="1"/>
        <v>8154</v>
      </c>
    </row>
    <row r="22" spans="1:12" ht="12.75">
      <c r="A22" s="68">
        <v>12</v>
      </c>
      <c r="B22" s="91" t="s">
        <v>11</v>
      </c>
      <c r="C22" s="111" t="s">
        <v>17</v>
      </c>
      <c r="D22" s="112">
        <v>407</v>
      </c>
      <c r="E22" s="275">
        <f>'Сан.ДУ-1'!Q20</f>
        <v>0</v>
      </c>
      <c r="F22" s="88">
        <f>'Сан.ДУ-1'!R20</f>
        <v>0</v>
      </c>
      <c r="G22" s="66">
        <f>'Сан.ДУ-2'!CE20</f>
        <v>0</v>
      </c>
      <c r="H22" s="66">
        <f>'Сан.ДУ-2'!CF20</f>
        <v>0</v>
      </c>
      <c r="I22" s="203">
        <f>'Сан.ДУ-3'!BE20</f>
        <v>22</v>
      </c>
      <c r="J22" s="205">
        <f>'Сан.ДУ-3'!BF20</f>
        <v>8954</v>
      </c>
      <c r="K22" s="94">
        <f t="shared" si="0"/>
        <v>22</v>
      </c>
      <c r="L22" s="70">
        <f t="shared" si="1"/>
        <v>8954</v>
      </c>
    </row>
    <row r="23" spans="1:12" ht="12.75">
      <c r="A23" s="68">
        <v>13</v>
      </c>
      <c r="B23" s="91" t="s">
        <v>12</v>
      </c>
      <c r="C23" s="111"/>
      <c r="D23" s="112">
        <v>497</v>
      </c>
      <c r="E23" s="275">
        <f>'Сан.ДУ-1'!Q21</f>
        <v>0</v>
      </c>
      <c r="F23" s="88">
        <f>'Сан.ДУ-1'!R21</f>
        <v>0</v>
      </c>
      <c r="G23" s="66">
        <f>'Сан.ДУ-2'!CE21</f>
        <v>0</v>
      </c>
      <c r="H23" s="66">
        <f>'Сан.ДУ-2'!CF21</f>
        <v>0</v>
      </c>
      <c r="I23" s="203">
        <f>'Сан.ДУ-3'!BE21</f>
        <v>0</v>
      </c>
      <c r="J23" s="205">
        <f>'Сан.ДУ-3'!BF21</f>
        <v>0</v>
      </c>
      <c r="K23" s="94">
        <f t="shared" si="0"/>
        <v>0</v>
      </c>
      <c r="L23" s="70">
        <f t="shared" si="1"/>
        <v>0</v>
      </c>
    </row>
    <row r="24" spans="1:12" ht="12.75">
      <c r="A24" s="68">
        <v>14</v>
      </c>
      <c r="B24" s="91" t="s">
        <v>13</v>
      </c>
      <c r="C24" s="111"/>
      <c r="D24" s="112">
        <v>594</v>
      </c>
      <c r="E24" s="275">
        <f>'Сан.ДУ-1'!Q22</f>
        <v>0</v>
      </c>
      <c r="F24" s="88">
        <f>'Сан.ДУ-1'!R22</f>
        <v>0</v>
      </c>
      <c r="G24" s="66">
        <f>'Сан.ДУ-2'!CE22</f>
        <v>0</v>
      </c>
      <c r="H24" s="66">
        <f>'Сан.ДУ-2'!CF22</f>
        <v>0</v>
      </c>
      <c r="I24" s="203">
        <f>'Сан.ДУ-3'!BE22</f>
        <v>0</v>
      </c>
      <c r="J24" s="205">
        <f>'Сан.ДУ-3'!BF22</f>
        <v>0</v>
      </c>
      <c r="K24" s="94">
        <f t="shared" si="0"/>
        <v>0</v>
      </c>
      <c r="L24" s="70">
        <f t="shared" si="1"/>
        <v>0</v>
      </c>
    </row>
    <row r="25" spans="1:12" ht="12.75">
      <c r="A25" s="68">
        <v>15</v>
      </c>
      <c r="B25" s="91" t="s">
        <v>18</v>
      </c>
      <c r="C25" s="111" t="s">
        <v>17</v>
      </c>
      <c r="D25" s="112">
        <v>957</v>
      </c>
      <c r="E25" s="275">
        <f>'Сан.ДУ-1'!Q23</f>
        <v>0</v>
      </c>
      <c r="F25" s="88">
        <f>'Сан.ДУ-1'!R23</f>
        <v>0</v>
      </c>
      <c r="G25" s="66">
        <f>'Сан.ДУ-2'!CE23</f>
        <v>0</v>
      </c>
      <c r="H25" s="66">
        <f>'Сан.ДУ-2'!CF23</f>
        <v>0</v>
      </c>
      <c r="I25" s="203">
        <f>'Сан.ДУ-3'!BE23</f>
        <v>0</v>
      </c>
      <c r="J25" s="205">
        <f>'Сан.ДУ-3'!BF23</f>
        <v>0</v>
      </c>
      <c r="K25" s="94">
        <f t="shared" si="0"/>
        <v>0</v>
      </c>
      <c r="L25" s="70">
        <f t="shared" si="1"/>
        <v>0</v>
      </c>
    </row>
    <row r="26" spans="1:12" ht="12.75">
      <c r="A26" s="68">
        <v>16</v>
      </c>
      <c r="B26" s="91" t="s">
        <v>19</v>
      </c>
      <c r="C26" s="111"/>
      <c r="D26" s="112"/>
      <c r="E26" s="275">
        <f>'Сан.ДУ-1'!Q24</f>
        <v>0</v>
      </c>
      <c r="F26" s="88">
        <f>'Сан.ДУ-1'!R24</f>
        <v>0</v>
      </c>
      <c r="G26" s="66">
        <f>'Сан.ДУ-2'!CE24</f>
        <v>0</v>
      </c>
      <c r="H26" s="66">
        <f>'Сан.ДУ-2'!CF24</f>
        <v>0</v>
      </c>
      <c r="I26" s="203">
        <f>'Сан.ДУ-3'!BE24</f>
        <v>0</v>
      </c>
      <c r="J26" s="205">
        <f>'Сан.ДУ-3'!BF24</f>
        <v>0</v>
      </c>
      <c r="K26" s="94">
        <f t="shared" si="0"/>
        <v>0</v>
      </c>
      <c r="L26" s="70">
        <f t="shared" si="1"/>
        <v>0</v>
      </c>
    </row>
    <row r="27" spans="1:12" ht="12.75">
      <c r="A27" s="68">
        <v>17</v>
      </c>
      <c r="B27" s="91" t="s">
        <v>18</v>
      </c>
      <c r="C27" s="111" t="s">
        <v>17</v>
      </c>
      <c r="D27" s="112">
        <v>3113</v>
      </c>
      <c r="E27" s="275">
        <f>'Сан.ДУ-1'!Q25</f>
        <v>0</v>
      </c>
      <c r="F27" s="88">
        <f>'Сан.ДУ-1'!R25</f>
        <v>0</v>
      </c>
      <c r="G27" s="66">
        <f>'Сан.ДУ-2'!CE25</f>
        <v>0</v>
      </c>
      <c r="H27" s="66">
        <f>'Сан.ДУ-2'!CF25</f>
        <v>0</v>
      </c>
      <c r="I27" s="203">
        <f>'Сан.ДУ-3'!BE25</f>
        <v>1</v>
      </c>
      <c r="J27" s="205">
        <f>'Сан.ДУ-3'!BF25</f>
        <v>3113</v>
      </c>
      <c r="K27" s="94">
        <f t="shared" si="0"/>
        <v>1</v>
      </c>
      <c r="L27" s="70">
        <f t="shared" si="1"/>
        <v>3113</v>
      </c>
    </row>
    <row r="28" spans="1:12" ht="13.5" thickBot="1">
      <c r="A28" s="68">
        <v>18</v>
      </c>
      <c r="B28" s="92" t="s">
        <v>20</v>
      </c>
      <c r="C28" s="113" t="s">
        <v>17</v>
      </c>
      <c r="D28" s="114">
        <v>4917</v>
      </c>
      <c r="E28" s="276">
        <f>'Сан.ДУ-1'!Q26</f>
        <v>0</v>
      </c>
      <c r="F28" s="89">
        <f>'Сан.ДУ-1'!R26</f>
        <v>0</v>
      </c>
      <c r="G28" s="81">
        <f>'Сан.ДУ-2'!CE26</f>
        <v>0</v>
      </c>
      <c r="H28" s="190">
        <f>'Сан.ДУ-2'!CF26</f>
        <v>0</v>
      </c>
      <c r="I28" s="204">
        <f>'Сан.ДУ-3'!BE26</f>
        <v>1</v>
      </c>
      <c r="J28" s="72">
        <f>'Сан.ДУ-3'!BF26</f>
        <v>4917</v>
      </c>
      <c r="K28" s="95">
        <f t="shared" si="0"/>
        <v>1</v>
      </c>
      <c r="L28" s="72">
        <f t="shared" si="1"/>
        <v>4917</v>
      </c>
    </row>
    <row r="29" spans="1:12" ht="14.25">
      <c r="A29" s="68">
        <v>19</v>
      </c>
      <c r="B29" s="105" t="s">
        <v>132</v>
      </c>
      <c r="C29" s="115"/>
      <c r="D29" s="116"/>
      <c r="E29" s="157">
        <f>'Сан.ДУ-1'!Q27</f>
        <v>0</v>
      </c>
      <c r="F29" s="69">
        <f>'Сан.ДУ-1'!R27</f>
        <v>0</v>
      </c>
      <c r="G29" s="30">
        <f>'Сан.ДУ-2'!CE27</f>
        <v>0</v>
      </c>
      <c r="H29" s="30">
        <f>'Сан.ДУ-2'!CF27</f>
        <v>0</v>
      </c>
      <c r="I29" s="206">
        <f>'Сан.ДУ-3'!BE27</f>
        <v>0</v>
      </c>
      <c r="J29" s="207">
        <f>'Сан.ДУ-3'!BF27</f>
        <v>0</v>
      </c>
      <c r="K29" s="103">
        <f t="shared" si="0"/>
        <v>0</v>
      </c>
      <c r="L29" s="97">
        <f t="shared" si="1"/>
        <v>0</v>
      </c>
    </row>
    <row r="30" spans="1:12" ht="12.75">
      <c r="A30" s="68">
        <v>20</v>
      </c>
      <c r="B30" s="91" t="s">
        <v>10</v>
      </c>
      <c r="C30" s="111" t="s">
        <v>9</v>
      </c>
      <c r="D30" s="112">
        <v>501</v>
      </c>
      <c r="E30" s="275">
        <f>'Сан.ДУ-1'!Q28</f>
        <v>0</v>
      </c>
      <c r="F30" s="88">
        <f>'Сан.ДУ-1'!R28</f>
        <v>0</v>
      </c>
      <c r="G30" s="66">
        <f>'Сан.ДУ-2'!CE28</f>
        <v>21</v>
      </c>
      <c r="H30" s="66">
        <f>'Сан.ДУ-2'!CF28</f>
        <v>10521</v>
      </c>
      <c r="I30" s="203">
        <f>'Сан.ДУ-3'!BE29</f>
        <v>68</v>
      </c>
      <c r="J30" s="205">
        <f>'Сан.ДУ-3'!BF29</f>
        <v>34068</v>
      </c>
      <c r="K30" s="94">
        <f t="shared" si="0"/>
        <v>89</v>
      </c>
      <c r="L30" s="70">
        <f t="shared" si="1"/>
        <v>44589</v>
      </c>
    </row>
    <row r="31" spans="1:12" ht="12.75">
      <c r="A31" s="68">
        <v>21</v>
      </c>
      <c r="B31" s="91" t="s">
        <v>21</v>
      </c>
      <c r="C31" s="111" t="s">
        <v>9</v>
      </c>
      <c r="D31" s="112">
        <v>539</v>
      </c>
      <c r="E31" s="275">
        <f>'Сан.ДУ-1'!Q29</f>
        <v>0</v>
      </c>
      <c r="F31" s="88">
        <f>'Сан.ДУ-1'!R29</f>
        <v>0</v>
      </c>
      <c r="G31" s="66">
        <f>'Сан.ДУ-2'!CE29</f>
        <v>10</v>
      </c>
      <c r="H31" s="66">
        <f>'Сан.ДУ-2'!CF29</f>
        <v>5390</v>
      </c>
      <c r="I31" s="203">
        <f>'Сан.ДУ-3'!BE30</f>
        <v>63</v>
      </c>
      <c r="J31" s="205">
        <f>'Сан.ДУ-3'!BF30</f>
        <v>29914.5</v>
      </c>
      <c r="K31" s="94">
        <f t="shared" si="0"/>
        <v>73</v>
      </c>
      <c r="L31" s="70">
        <f t="shared" si="1"/>
        <v>35304.5</v>
      </c>
    </row>
    <row r="32" spans="1:12" ht="12.75">
      <c r="A32" s="68">
        <v>22</v>
      </c>
      <c r="B32" s="91" t="s">
        <v>22</v>
      </c>
      <c r="C32" s="111" t="s">
        <v>9</v>
      </c>
      <c r="D32" s="112">
        <v>594</v>
      </c>
      <c r="E32" s="275">
        <f>'Сан.ДУ-1'!Q30</f>
        <v>0</v>
      </c>
      <c r="F32" s="88">
        <f>'Сан.ДУ-1'!R30</f>
        <v>0</v>
      </c>
      <c r="G32" s="66">
        <f>'Сан.ДУ-2'!CE30</f>
        <v>4</v>
      </c>
      <c r="H32" s="66">
        <f>'Сан.ДУ-2'!CF30</f>
        <v>2376</v>
      </c>
      <c r="I32" s="203">
        <f>'Сан.ДУ-3'!BE31</f>
        <v>111</v>
      </c>
      <c r="J32" s="205">
        <f>'Сан.ДУ-3'!BF31</f>
        <v>61182</v>
      </c>
      <c r="K32" s="94">
        <f t="shared" si="0"/>
        <v>115</v>
      </c>
      <c r="L32" s="70">
        <f t="shared" si="1"/>
        <v>63558</v>
      </c>
    </row>
    <row r="33" spans="1:12" ht="12.75">
      <c r="A33" s="68">
        <v>23</v>
      </c>
      <c r="B33" s="91" t="s">
        <v>13</v>
      </c>
      <c r="C33" s="111" t="s">
        <v>9</v>
      </c>
      <c r="D33" s="112">
        <v>638</v>
      </c>
      <c r="E33" s="275">
        <f>'Сан.ДУ-1'!Q31</f>
        <v>0</v>
      </c>
      <c r="F33" s="88">
        <f>'Сан.ДУ-1'!R31</f>
        <v>0</v>
      </c>
      <c r="G33" s="66">
        <f>'Сан.ДУ-2'!CE31</f>
        <v>0</v>
      </c>
      <c r="H33" s="66">
        <f>'Сан.ДУ-2'!CF31</f>
        <v>0</v>
      </c>
      <c r="I33" s="203">
        <f>'Сан.ДУ-3'!BE32</f>
        <v>0</v>
      </c>
      <c r="J33" s="205">
        <f>'Сан.ДУ-3'!BF32</f>
        <v>0</v>
      </c>
      <c r="K33" s="94">
        <f t="shared" si="0"/>
        <v>0</v>
      </c>
      <c r="L33" s="70">
        <f t="shared" si="1"/>
        <v>0</v>
      </c>
    </row>
    <row r="34" spans="1:12" ht="12.75">
      <c r="A34" s="68">
        <v>24</v>
      </c>
      <c r="B34" s="91" t="s">
        <v>23</v>
      </c>
      <c r="C34" s="111" t="s">
        <v>9</v>
      </c>
      <c r="D34" s="112">
        <v>860</v>
      </c>
      <c r="E34" s="275">
        <f>'Сан.ДУ-1'!Q32</f>
        <v>0</v>
      </c>
      <c r="F34" s="88">
        <f>'Сан.ДУ-1'!R32</f>
        <v>0</v>
      </c>
      <c r="G34" s="66">
        <f>'Сан.ДУ-2'!CE32</f>
        <v>4</v>
      </c>
      <c r="H34" s="66">
        <f>'Сан.ДУ-2'!CF32</f>
        <v>3440</v>
      </c>
      <c r="I34" s="203">
        <f>'Сан.ДУ-3'!BE33</f>
        <v>58</v>
      </c>
      <c r="J34" s="205">
        <f>'Сан.ДУ-3'!BF33</f>
        <v>45580</v>
      </c>
      <c r="K34" s="94">
        <f t="shared" si="0"/>
        <v>62</v>
      </c>
      <c r="L34" s="70">
        <f t="shared" si="1"/>
        <v>49020</v>
      </c>
    </row>
    <row r="35" spans="1:13" ht="12.75">
      <c r="A35" s="68">
        <v>25</v>
      </c>
      <c r="B35" s="91" t="s">
        <v>24</v>
      </c>
      <c r="C35" s="111" t="s">
        <v>9</v>
      </c>
      <c r="D35" s="112">
        <v>1020</v>
      </c>
      <c r="E35" s="275">
        <f>'Сан.ДУ-1'!Q33</f>
        <v>0</v>
      </c>
      <c r="F35" s="88">
        <f>'Сан.ДУ-1'!R33</f>
        <v>0</v>
      </c>
      <c r="G35" s="66">
        <f>'Сан.ДУ-2'!CE33</f>
        <v>0</v>
      </c>
      <c r="H35" s="66">
        <f>'Сан.ДУ-2'!CF33</f>
        <v>0</v>
      </c>
      <c r="I35" s="203">
        <f>'Сан.ДУ-3'!BE34</f>
        <v>72</v>
      </c>
      <c r="J35" s="205">
        <f>'Сан.ДУ-3'!BF34</f>
        <v>65790</v>
      </c>
      <c r="K35" s="94">
        <f t="shared" si="0"/>
        <v>72</v>
      </c>
      <c r="L35" s="70">
        <f t="shared" si="1"/>
        <v>65790</v>
      </c>
      <c r="M35" t="s">
        <v>249</v>
      </c>
    </row>
    <row r="36" spans="1:12" ht="12.75">
      <c r="A36" s="68">
        <v>26</v>
      </c>
      <c r="B36" s="91" t="s">
        <v>25</v>
      </c>
      <c r="C36" s="111"/>
      <c r="D36" s="112"/>
      <c r="E36" s="275">
        <f>'Сан.ДУ-1'!Q34</f>
        <v>0</v>
      </c>
      <c r="F36" s="88">
        <f>'Сан.ДУ-1'!R34</f>
        <v>0</v>
      </c>
      <c r="G36" s="66">
        <f>'Сан.ДУ-2'!CE34</f>
        <v>0</v>
      </c>
      <c r="H36" s="66">
        <f>'Сан.ДУ-2'!CF34</f>
        <v>0</v>
      </c>
      <c r="I36" s="203">
        <f>'Сан.ДУ-3'!BE35</f>
        <v>0</v>
      </c>
      <c r="J36" s="205">
        <f>'Сан.ДУ-3'!BF35</f>
        <v>0</v>
      </c>
      <c r="K36" s="94">
        <f t="shared" si="0"/>
        <v>0</v>
      </c>
      <c r="L36" s="70">
        <f t="shared" si="1"/>
        <v>0</v>
      </c>
    </row>
    <row r="37" spans="1:12" ht="12.75">
      <c r="A37" s="68">
        <v>27</v>
      </c>
      <c r="B37" s="91" t="s">
        <v>10</v>
      </c>
      <c r="C37" s="117" t="s">
        <v>26</v>
      </c>
      <c r="D37" s="112">
        <v>302</v>
      </c>
      <c r="E37" s="275">
        <f>'Сан.ДУ-1'!Q35</f>
        <v>0</v>
      </c>
      <c r="F37" s="88">
        <f>'Сан.ДУ-1'!R35</f>
        <v>0</v>
      </c>
      <c r="G37" s="66">
        <f>'Сан.ДУ-2'!CE35</f>
        <v>2</v>
      </c>
      <c r="H37" s="66">
        <f>'Сан.ДУ-2'!CF35</f>
        <v>604</v>
      </c>
      <c r="I37" s="203">
        <f>'Сан.ДУ-3'!BE37</f>
        <v>67</v>
      </c>
      <c r="J37" s="205">
        <f>'Сан.ДУ-3'!BF37</f>
        <v>20234</v>
      </c>
      <c r="K37" s="94">
        <f t="shared" si="0"/>
        <v>69</v>
      </c>
      <c r="L37" s="70">
        <f t="shared" si="1"/>
        <v>20838</v>
      </c>
    </row>
    <row r="38" spans="1:12" ht="12.75">
      <c r="A38" s="68">
        <v>28</v>
      </c>
      <c r="B38" s="91" t="s">
        <v>11</v>
      </c>
      <c r="C38" s="117" t="s">
        <v>26</v>
      </c>
      <c r="D38" s="112">
        <v>407</v>
      </c>
      <c r="E38" s="275">
        <f>'Сан.ДУ-1'!Q36</f>
        <v>0</v>
      </c>
      <c r="F38" s="88">
        <f>'Сан.ДУ-1'!R36</f>
        <v>0</v>
      </c>
      <c r="G38" s="66">
        <f>'Сан.ДУ-2'!CE36</f>
        <v>0</v>
      </c>
      <c r="H38" s="66">
        <f>'Сан.ДУ-2'!CF36</f>
        <v>0</v>
      </c>
      <c r="I38" s="203">
        <f>'Сан.ДУ-3'!BE38</f>
        <v>26</v>
      </c>
      <c r="J38" s="205">
        <f>'Сан.ДУ-3'!BF38</f>
        <v>9768</v>
      </c>
      <c r="K38" s="94">
        <f t="shared" si="0"/>
        <v>26</v>
      </c>
      <c r="L38" s="70">
        <f t="shared" si="1"/>
        <v>9768</v>
      </c>
    </row>
    <row r="39" spans="1:12" ht="12.75">
      <c r="A39" s="68">
        <v>29</v>
      </c>
      <c r="B39" s="91" t="s">
        <v>12</v>
      </c>
      <c r="C39" s="117" t="s">
        <v>26</v>
      </c>
      <c r="D39" s="112">
        <v>497</v>
      </c>
      <c r="E39" s="275">
        <f>'Сан.ДУ-1'!Q37</f>
        <v>0</v>
      </c>
      <c r="F39" s="88">
        <f>'Сан.ДУ-1'!R37</f>
        <v>0</v>
      </c>
      <c r="G39" s="66">
        <f>'Сан.ДУ-2'!CE37</f>
        <v>0</v>
      </c>
      <c r="H39" s="66">
        <f>'Сан.ДУ-2'!CF37</f>
        <v>0</v>
      </c>
      <c r="I39" s="203">
        <f>'Сан.ДУ-3'!BE39</f>
        <v>0</v>
      </c>
      <c r="J39" s="205">
        <f>'Сан.ДУ-3'!BF39</f>
        <v>0</v>
      </c>
      <c r="K39" s="94">
        <f t="shared" si="0"/>
        <v>0</v>
      </c>
      <c r="L39" s="70">
        <f t="shared" si="1"/>
        <v>0</v>
      </c>
    </row>
    <row r="40" spans="1:12" ht="12.75">
      <c r="A40" s="68">
        <v>30</v>
      </c>
      <c r="B40" s="91" t="s">
        <v>19</v>
      </c>
      <c r="C40" s="117"/>
      <c r="D40" s="112"/>
      <c r="E40" s="275">
        <f>'Сан.ДУ-1'!Q38</f>
        <v>0</v>
      </c>
      <c r="F40" s="88">
        <f>'Сан.ДУ-1'!R38</f>
        <v>0</v>
      </c>
      <c r="G40" s="66">
        <f>'Сан.ДУ-2'!CE38</f>
        <v>0</v>
      </c>
      <c r="H40" s="66">
        <f>'Сан.ДУ-2'!CF38</f>
        <v>0</v>
      </c>
      <c r="I40" s="203">
        <f>'Сан.ДУ-3'!BE40</f>
        <v>0</v>
      </c>
      <c r="J40" s="205">
        <f>'Сан.ДУ-3'!BF40</f>
        <v>0</v>
      </c>
      <c r="K40" s="94">
        <f t="shared" si="0"/>
        <v>0</v>
      </c>
      <c r="L40" s="70">
        <f t="shared" si="1"/>
        <v>0</v>
      </c>
    </row>
    <row r="41" spans="1:12" ht="13.5" thickBot="1">
      <c r="A41" s="68">
        <v>31</v>
      </c>
      <c r="B41" s="92" t="s">
        <v>18</v>
      </c>
      <c r="C41" s="118" t="s">
        <v>26</v>
      </c>
      <c r="D41" s="114">
        <v>3113</v>
      </c>
      <c r="E41" s="276">
        <f>'Сан.ДУ-1'!Q39</f>
        <v>0</v>
      </c>
      <c r="F41" s="89">
        <f>'Сан.ДУ-1'!R39</f>
        <v>0</v>
      </c>
      <c r="G41" s="81">
        <f>'Сан.ДУ-2'!CE39</f>
        <v>0</v>
      </c>
      <c r="H41" s="190">
        <f>'Сан.ДУ-2'!CF39</f>
        <v>0</v>
      </c>
      <c r="I41" s="204">
        <f>'Сан.ДУ-3'!BE41</f>
        <v>4</v>
      </c>
      <c r="J41" s="72">
        <f>'Сан.ДУ-3'!BF41</f>
        <v>12452</v>
      </c>
      <c r="K41" s="95">
        <f t="shared" si="0"/>
        <v>4</v>
      </c>
      <c r="L41" s="72">
        <f t="shared" si="1"/>
        <v>12452</v>
      </c>
    </row>
    <row r="42" spans="1:12" ht="14.25">
      <c r="A42" s="68">
        <v>32</v>
      </c>
      <c r="B42" s="105" t="s">
        <v>133</v>
      </c>
      <c r="C42" s="119"/>
      <c r="D42" s="116"/>
      <c r="E42" s="157">
        <f>'Сан.ДУ-1'!Q40</f>
        <v>0</v>
      </c>
      <c r="F42" s="69">
        <f>'Сан.ДУ-1'!R40</f>
        <v>0</v>
      </c>
      <c r="G42" s="30">
        <f>'Сан.ДУ-2'!CE40</f>
        <v>0</v>
      </c>
      <c r="H42" s="30">
        <f>'Сан.ДУ-2'!CF40</f>
        <v>0</v>
      </c>
      <c r="I42" s="206">
        <f>'Сан.ДУ-3'!BE42</f>
        <v>0</v>
      </c>
      <c r="J42" s="207">
        <f>'Сан.ДУ-3'!BF42</f>
        <v>0</v>
      </c>
      <c r="K42" s="103">
        <f t="shared" si="0"/>
        <v>0</v>
      </c>
      <c r="L42" s="97">
        <f t="shared" si="1"/>
        <v>0</v>
      </c>
    </row>
    <row r="43" spans="1:12" ht="14.25">
      <c r="A43" s="68">
        <v>33</v>
      </c>
      <c r="B43" s="192" t="s">
        <v>8</v>
      </c>
      <c r="C43" s="191" t="s">
        <v>9</v>
      </c>
      <c r="D43" s="121">
        <v>445</v>
      </c>
      <c r="E43" s="275">
        <f>'Сан.ДУ-1'!Q41</f>
        <v>67.5</v>
      </c>
      <c r="F43" s="88">
        <f>'Сан.ДУ-1'!R41</f>
        <v>36382.5</v>
      </c>
      <c r="G43" s="30"/>
      <c r="H43" s="30"/>
      <c r="I43" s="203">
        <f>'Сан.ДУ-3'!BE43</f>
        <v>0</v>
      </c>
      <c r="J43" s="205">
        <f>'Сан.ДУ-3'!BF43</f>
        <v>0</v>
      </c>
      <c r="K43" s="96"/>
      <c r="L43" s="70">
        <f t="shared" si="1"/>
        <v>36382.5</v>
      </c>
    </row>
    <row r="44" spans="1:12" ht="12.75">
      <c r="A44" s="68">
        <v>34</v>
      </c>
      <c r="B44" s="91" t="s">
        <v>10</v>
      </c>
      <c r="C44" s="117" t="s">
        <v>27</v>
      </c>
      <c r="D44" s="112">
        <v>501</v>
      </c>
      <c r="E44" s="275">
        <f>'Сан.ДУ-1'!Q42</f>
        <v>75</v>
      </c>
      <c r="F44" s="88">
        <f>'Сан.ДУ-1'!R42</f>
        <v>38145</v>
      </c>
      <c r="G44" s="66">
        <f>'Сан.ДУ-2'!CE42</f>
        <v>134.5</v>
      </c>
      <c r="H44" s="66">
        <f>'Сан.ДУ-2'!CF42</f>
        <v>67384.5</v>
      </c>
      <c r="I44" s="203">
        <f>'Сан.ДУ-3'!BE44</f>
        <v>80</v>
      </c>
      <c r="J44" s="205">
        <f>'Сан.ДУ-3'!BF44</f>
        <v>40080</v>
      </c>
      <c r="K44" s="94">
        <f t="shared" si="0"/>
        <v>289.5</v>
      </c>
      <c r="L44" s="70">
        <f t="shared" si="1"/>
        <v>145609.5</v>
      </c>
    </row>
    <row r="45" spans="1:12" ht="12.75">
      <c r="A45" s="68">
        <v>35</v>
      </c>
      <c r="B45" s="91" t="s">
        <v>11</v>
      </c>
      <c r="C45" s="117" t="s">
        <v>27</v>
      </c>
      <c r="D45" s="112">
        <v>539</v>
      </c>
      <c r="E45" s="275">
        <f>'Сан.ДУ-1'!Q43</f>
        <v>0</v>
      </c>
      <c r="F45" s="88">
        <f>'Сан.ДУ-1'!R43</f>
        <v>0</v>
      </c>
      <c r="G45" s="66">
        <f>'Сан.ДУ-2'!CE43</f>
        <v>4</v>
      </c>
      <c r="H45" s="66">
        <f>'Сан.ДУ-2'!CF43</f>
        <v>2156</v>
      </c>
      <c r="I45" s="203">
        <f>'Сан.ДУ-3'!BE45</f>
        <v>5</v>
      </c>
      <c r="J45" s="205">
        <f>'Сан.ДУ-3'!BF45</f>
        <v>2695</v>
      </c>
      <c r="K45" s="94">
        <f t="shared" si="0"/>
        <v>9</v>
      </c>
      <c r="L45" s="70">
        <f t="shared" si="1"/>
        <v>4851</v>
      </c>
    </row>
    <row r="46" spans="1:12" ht="12.75">
      <c r="A46" s="68">
        <v>36</v>
      </c>
      <c r="B46" s="91" t="s">
        <v>12</v>
      </c>
      <c r="C46" s="117" t="s">
        <v>27</v>
      </c>
      <c r="D46" s="112">
        <v>594</v>
      </c>
      <c r="E46" s="275">
        <f>'Сан.ДУ-1'!Q44</f>
        <v>0</v>
      </c>
      <c r="F46" s="88">
        <f>'Сан.ДУ-1'!R44</f>
        <v>0</v>
      </c>
      <c r="G46" s="66">
        <f>'Сан.ДУ-2'!CE44</f>
        <v>4</v>
      </c>
      <c r="H46" s="66">
        <f>'Сан.ДУ-2'!CF44</f>
        <v>2376</v>
      </c>
      <c r="I46" s="203">
        <f>'Сан.ДУ-3'!BE46</f>
        <v>60</v>
      </c>
      <c r="J46" s="205">
        <f>'Сан.ДУ-3'!BF46</f>
        <v>35640</v>
      </c>
      <c r="K46" s="94">
        <f t="shared" si="0"/>
        <v>64</v>
      </c>
      <c r="L46" s="70">
        <f t="shared" si="1"/>
        <v>38016</v>
      </c>
    </row>
    <row r="47" spans="1:12" ht="12.75">
      <c r="A47" s="68">
        <v>37</v>
      </c>
      <c r="B47" s="91" t="s">
        <v>28</v>
      </c>
      <c r="C47" s="117" t="s">
        <v>27</v>
      </c>
      <c r="D47" s="112">
        <v>638</v>
      </c>
      <c r="E47" s="275">
        <f>'Сан.ДУ-1'!Q45</f>
        <v>0</v>
      </c>
      <c r="F47" s="88">
        <f>'Сан.ДУ-1'!R45</f>
        <v>0</v>
      </c>
      <c r="G47" s="66">
        <f>'Сан.ДУ-2'!CE45</f>
        <v>0</v>
      </c>
      <c r="H47" s="66">
        <f>'Сан.ДУ-2'!CF45</f>
        <v>0</v>
      </c>
      <c r="I47" s="203">
        <f>'Сан.ДУ-3'!BE47</f>
        <v>0</v>
      </c>
      <c r="J47" s="205">
        <f>'Сан.ДУ-3'!BF47</f>
        <v>0</v>
      </c>
      <c r="K47" s="94">
        <f t="shared" si="0"/>
        <v>0</v>
      </c>
      <c r="L47" s="70">
        <f t="shared" si="1"/>
        <v>0</v>
      </c>
    </row>
    <row r="48" spans="1:12" ht="12.75">
      <c r="A48" s="68">
        <v>38</v>
      </c>
      <c r="B48" s="91" t="s">
        <v>14</v>
      </c>
      <c r="C48" s="117" t="s">
        <v>27</v>
      </c>
      <c r="D48" s="112">
        <v>860</v>
      </c>
      <c r="E48" s="275">
        <f>'Сан.ДУ-1'!Q46</f>
        <v>0</v>
      </c>
      <c r="F48" s="88">
        <f>'Сан.ДУ-1'!R46</f>
        <v>0</v>
      </c>
      <c r="G48" s="66">
        <f>'Сан.ДУ-2'!CE46</f>
        <v>35</v>
      </c>
      <c r="H48" s="66">
        <f>'Сан.ДУ-2'!CF46</f>
        <v>30100</v>
      </c>
      <c r="I48" s="203">
        <f>'Сан.ДУ-3'!BE48</f>
        <v>90</v>
      </c>
      <c r="J48" s="205">
        <f>'Сан.ДУ-3'!BF48</f>
        <v>77400</v>
      </c>
      <c r="K48" s="94">
        <f t="shared" si="0"/>
        <v>125</v>
      </c>
      <c r="L48" s="70">
        <f t="shared" si="1"/>
        <v>107500</v>
      </c>
    </row>
    <row r="49" spans="1:13" ht="12.75">
      <c r="A49" s="68">
        <v>39</v>
      </c>
      <c r="B49" s="91" t="s">
        <v>15</v>
      </c>
      <c r="C49" s="117" t="s">
        <v>27</v>
      </c>
      <c r="D49" s="112">
        <v>1122</v>
      </c>
      <c r="E49" s="275">
        <f>'Сан.ДУ-1'!Q47</f>
        <v>0</v>
      </c>
      <c r="F49" s="88">
        <f>'Сан.ДУ-1'!R47</f>
        <v>0</v>
      </c>
      <c r="G49" s="66">
        <f>'Сан.ДУ-2'!CE47</f>
        <v>25</v>
      </c>
      <c r="H49" s="66">
        <f>'Сан.ДУ-2'!CF47</f>
        <v>28050</v>
      </c>
      <c r="I49" s="203">
        <f>'Сан.ДУ-3'!BE49</f>
        <v>10</v>
      </c>
      <c r="J49" s="205">
        <f>'Сан.ДУ-3'!BF49</f>
        <v>11220</v>
      </c>
      <c r="K49" s="94">
        <f t="shared" si="0"/>
        <v>35</v>
      </c>
      <c r="L49" s="70">
        <f t="shared" si="1"/>
        <v>39270</v>
      </c>
      <c r="M49" t="s">
        <v>250</v>
      </c>
    </row>
    <row r="50" spans="1:12" ht="12.75">
      <c r="A50" s="68">
        <v>40</v>
      </c>
      <c r="B50" s="91" t="s">
        <v>25</v>
      </c>
      <c r="C50" s="117"/>
      <c r="D50" s="112"/>
      <c r="E50" s="275">
        <f>'Сан.ДУ-1'!Q48</f>
        <v>0</v>
      </c>
      <c r="F50" s="88">
        <f>'Сан.ДУ-1'!R48</f>
        <v>0</v>
      </c>
      <c r="G50" s="66">
        <f>'Сан.ДУ-2'!CE48</f>
        <v>0</v>
      </c>
      <c r="H50" s="66">
        <f>'Сан.ДУ-2'!CF48</f>
        <v>0</v>
      </c>
      <c r="I50" s="203">
        <f>'Сан.ДУ-3'!BE50</f>
        <v>0</v>
      </c>
      <c r="J50" s="205">
        <f>'Сан.ДУ-3'!BF50</f>
        <v>0</v>
      </c>
      <c r="K50" s="94">
        <f t="shared" si="0"/>
        <v>0</v>
      </c>
      <c r="L50" s="70">
        <f t="shared" si="1"/>
        <v>0</v>
      </c>
    </row>
    <row r="51" spans="1:12" ht="12.75">
      <c r="A51" s="68">
        <v>41</v>
      </c>
      <c r="B51" s="91" t="s">
        <v>8</v>
      </c>
      <c r="C51" s="117" t="s">
        <v>26</v>
      </c>
      <c r="D51" s="112">
        <v>286</v>
      </c>
      <c r="E51" s="275">
        <f>'Сан.ДУ-1'!Q49</f>
        <v>18</v>
      </c>
      <c r="F51" s="88">
        <f>'Сан.ДУ-1'!R49</f>
        <v>5436</v>
      </c>
      <c r="G51" s="66">
        <f>'Сан.ДУ-2'!CE49</f>
        <v>0</v>
      </c>
      <c r="H51" s="66">
        <f>'Сан.ДУ-2'!CF49</f>
        <v>0</v>
      </c>
      <c r="I51" s="203">
        <f>'Сан.ДУ-3'!BE51</f>
        <v>101</v>
      </c>
      <c r="J51" s="205">
        <f>'Сан.ДУ-3'!BF51</f>
        <v>28886</v>
      </c>
      <c r="K51" s="94">
        <f t="shared" si="0"/>
        <v>119</v>
      </c>
      <c r="L51" s="70">
        <f t="shared" si="1"/>
        <v>34322</v>
      </c>
    </row>
    <row r="52" spans="1:12" ht="12.75">
      <c r="A52" s="68">
        <v>42</v>
      </c>
      <c r="B52" s="91" t="s">
        <v>10</v>
      </c>
      <c r="C52" s="117" t="s">
        <v>26</v>
      </c>
      <c r="D52" s="112">
        <v>302</v>
      </c>
      <c r="E52" s="275">
        <f>'Сан.ДУ-1'!Q50</f>
        <v>32</v>
      </c>
      <c r="F52" s="88">
        <f>'Сан.ДУ-1'!R50</f>
        <v>9664</v>
      </c>
      <c r="G52" s="66">
        <f>'Сан.ДУ-2'!CE50</f>
        <v>23</v>
      </c>
      <c r="H52" s="66">
        <f>'Сан.ДУ-2'!CF50</f>
        <v>6946</v>
      </c>
      <c r="I52" s="203">
        <f>'Сан.ДУ-3'!BE52</f>
        <v>106</v>
      </c>
      <c r="J52" s="205">
        <f>'Сан.ДУ-3'!BF52</f>
        <v>32012</v>
      </c>
      <c r="K52" s="94">
        <f t="shared" si="0"/>
        <v>161</v>
      </c>
      <c r="L52" s="70">
        <f t="shared" si="1"/>
        <v>48622</v>
      </c>
    </row>
    <row r="53" spans="1:12" ht="12.75">
      <c r="A53" s="68">
        <v>43</v>
      </c>
      <c r="B53" s="91" t="s">
        <v>19</v>
      </c>
      <c r="C53" s="117"/>
      <c r="D53" s="112"/>
      <c r="E53" s="275">
        <f>'Сан.ДУ-1'!Q51</f>
        <v>0</v>
      </c>
      <c r="F53" s="88">
        <f>'Сан.ДУ-1'!R51</f>
        <v>0</v>
      </c>
      <c r="G53" s="66">
        <f>'Сан.ДУ-2'!CE51</f>
        <v>0</v>
      </c>
      <c r="H53" s="66">
        <f>'Сан.ДУ-2'!CF51</f>
        <v>0</v>
      </c>
      <c r="I53" s="203">
        <f>'Сан.ДУ-3'!BE53</f>
        <v>0</v>
      </c>
      <c r="J53" s="205">
        <f>'Сан.ДУ-3'!BF53</f>
        <v>0</v>
      </c>
      <c r="K53" s="94">
        <f t="shared" si="0"/>
        <v>0</v>
      </c>
      <c r="L53" s="70">
        <f t="shared" si="1"/>
        <v>0</v>
      </c>
    </row>
    <row r="54" spans="1:12" ht="12.75">
      <c r="A54" s="68">
        <v>44</v>
      </c>
      <c r="B54" s="91" t="s">
        <v>18</v>
      </c>
      <c r="C54" s="117" t="s">
        <v>26</v>
      </c>
      <c r="D54" s="112">
        <v>3113</v>
      </c>
      <c r="E54" s="275">
        <f>'Сан.ДУ-1'!Q52</f>
        <v>0</v>
      </c>
      <c r="F54" s="88">
        <f>'Сан.ДУ-1'!R52</f>
        <v>0</v>
      </c>
      <c r="G54" s="66">
        <f>'Сан.ДУ-2'!CE52</f>
        <v>1</v>
      </c>
      <c r="H54" s="66">
        <f>'Сан.ДУ-2'!CF52</f>
        <v>3113</v>
      </c>
      <c r="I54" s="203">
        <f>'Сан.ДУ-3'!BE54</f>
        <v>6</v>
      </c>
      <c r="J54" s="205">
        <f>'Сан.ДУ-3'!BF54</f>
        <v>18678</v>
      </c>
      <c r="K54" s="94">
        <f t="shared" si="0"/>
        <v>7</v>
      </c>
      <c r="L54" s="70">
        <f t="shared" si="1"/>
        <v>21791</v>
      </c>
    </row>
    <row r="55" spans="1:12" ht="12.75">
      <c r="A55" s="68">
        <v>45</v>
      </c>
      <c r="B55" s="91" t="s">
        <v>29</v>
      </c>
      <c r="C55" s="117" t="s">
        <v>26</v>
      </c>
      <c r="D55" s="112">
        <v>4917</v>
      </c>
      <c r="E55" s="275">
        <f>'Сан.ДУ-1'!Q53</f>
        <v>0</v>
      </c>
      <c r="F55" s="88">
        <f>'Сан.ДУ-1'!R53</f>
        <v>0</v>
      </c>
      <c r="G55" s="66">
        <f>'Сан.ДУ-2'!CE53</f>
        <v>0</v>
      </c>
      <c r="H55" s="66">
        <f>'Сан.ДУ-2'!CF53</f>
        <v>0</v>
      </c>
      <c r="I55" s="203">
        <f>'Сан.ДУ-3'!BE55</f>
        <v>0</v>
      </c>
      <c r="J55" s="205">
        <f>'Сан.ДУ-3'!BF55</f>
        <v>0</v>
      </c>
      <c r="K55" s="94">
        <f t="shared" si="0"/>
        <v>0</v>
      </c>
      <c r="L55" s="70">
        <f t="shared" si="1"/>
        <v>0</v>
      </c>
    </row>
    <row r="56" spans="1:12" ht="12.75">
      <c r="A56" s="68">
        <v>46</v>
      </c>
      <c r="B56" s="91" t="s">
        <v>30</v>
      </c>
      <c r="C56" s="117" t="s">
        <v>26</v>
      </c>
      <c r="D56" s="112">
        <v>5280</v>
      </c>
      <c r="E56" s="275">
        <f>'Сан.ДУ-1'!Q54</f>
        <v>0</v>
      </c>
      <c r="F56" s="88">
        <f>'Сан.ДУ-1'!R54</f>
        <v>0</v>
      </c>
      <c r="G56" s="66">
        <f>'Сан.ДУ-2'!CE54</f>
        <v>0</v>
      </c>
      <c r="H56" s="66">
        <f>'Сан.ДУ-2'!CF54</f>
        <v>0</v>
      </c>
      <c r="I56" s="203">
        <f>'Сан.ДУ-3'!BE56</f>
        <v>0</v>
      </c>
      <c r="J56" s="70">
        <f>'Сан.ДУ-3'!BF56</f>
        <v>0</v>
      </c>
      <c r="K56" s="94">
        <f t="shared" si="0"/>
        <v>0</v>
      </c>
      <c r="L56" s="70">
        <f t="shared" si="1"/>
        <v>0</v>
      </c>
    </row>
    <row r="57" spans="1:12" ht="13.5" thickBot="1">
      <c r="A57" s="68">
        <v>47</v>
      </c>
      <c r="B57" s="92" t="s">
        <v>31</v>
      </c>
      <c r="C57" s="113" t="s">
        <v>17</v>
      </c>
      <c r="D57" s="114">
        <v>5500</v>
      </c>
      <c r="E57" s="276">
        <f>'Сан.ДУ-1'!Q55</f>
        <v>0</v>
      </c>
      <c r="F57" s="89">
        <f>'Сан.ДУ-1'!R55</f>
        <v>0</v>
      </c>
      <c r="G57" s="81">
        <f>'Сан.ДУ-2'!CE55</f>
        <v>2</v>
      </c>
      <c r="H57" s="190">
        <f>'Сан.ДУ-2'!CF55</f>
        <v>11000</v>
      </c>
      <c r="I57" s="204">
        <f>'Сан.ДУ-3'!BE57</f>
        <v>0</v>
      </c>
      <c r="J57" s="72">
        <f>'Сан.ДУ-3'!BF57</f>
        <v>0</v>
      </c>
      <c r="K57" s="95">
        <f t="shared" si="0"/>
        <v>2</v>
      </c>
      <c r="L57" s="72">
        <f t="shared" si="1"/>
        <v>11000</v>
      </c>
    </row>
    <row r="58" spans="1:12" ht="14.25">
      <c r="A58" s="68">
        <v>48</v>
      </c>
      <c r="B58" s="106" t="s">
        <v>32</v>
      </c>
      <c r="C58" s="120"/>
      <c r="D58" s="121"/>
      <c r="E58" s="157">
        <f>'Сан.ДУ-1'!Q56</f>
        <v>0</v>
      </c>
      <c r="F58" s="69">
        <f>'Сан.ДУ-1'!R56</f>
        <v>0</v>
      </c>
      <c r="G58" s="30">
        <f>'Сан.ДУ-2'!CE56</f>
        <v>0</v>
      </c>
      <c r="H58" s="30">
        <f>'Сан.ДУ-2'!CF56</f>
        <v>0</v>
      </c>
      <c r="I58" s="206">
        <f>'Сан.ДУ-3'!BE58</f>
        <v>0</v>
      </c>
      <c r="J58" s="207">
        <f>'Сан.ДУ-3'!BF58</f>
        <v>0</v>
      </c>
      <c r="K58" s="96">
        <f t="shared" si="0"/>
        <v>0</v>
      </c>
      <c r="L58" s="97">
        <f t="shared" si="1"/>
        <v>0</v>
      </c>
    </row>
    <row r="59" spans="1:12" ht="12.75">
      <c r="A59" s="68">
        <v>49</v>
      </c>
      <c r="B59" s="91" t="s">
        <v>33</v>
      </c>
      <c r="C59" s="111" t="s">
        <v>9</v>
      </c>
      <c r="D59" s="112">
        <v>1122</v>
      </c>
      <c r="E59" s="275">
        <f>'Сан.ДУ-1'!Q57</f>
        <v>2</v>
      </c>
      <c r="F59" s="88">
        <f>'Сан.ДУ-1'!R57</f>
        <v>9834</v>
      </c>
      <c r="G59" s="66">
        <f>'Сан.ДУ-2'!CE57</f>
        <v>66</v>
      </c>
      <c r="H59" s="66">
        <f>'Сан.ДУ-2'!CF57</f>
        <v>74052</v>
      </c>
      <c r="I59" s="203">
        <f>'Сан.ДУ-3'!BE59</f>
        <v>147</v>
      </c>
      <c r="J59" s="205">
        <f>'Сан.ДУ-3'!BF59</f>
        <v>128329</v>
      </c>
      <c r="K59" s="94">
        <f t="shared" si="0"/>
        <v>215</v>
      </c>
      <c r="L59" s="70">
        <f t="shared" si="1"/>
        <v>212215</v>
      </c>
    </row>
    <row r="60" spans="1:13" ht="12.75">
      <c r="A60" s="68">
        <v>50</v>
      </c>
      <c r="B60" s="91" t="s">
        <v>34</v>
      </c>
      <c r="C60" s="111" t="s">
        <v>9</v>
      </c>
      <c r="D60" s="112">
        <v>1485</v>
      </c>
      <c r="E60" s="275">
        <f>'Сан.ДУ-1'!Q58</f>
        <v>0</v>
      </c>
      <c r="F60" s="88">
        <f>'Сан.ДУ-1'!R58</f>
        <v>0</v>
      </c>
      <c r="G60" s="66">
        <f>'Сан.ДУ-2'!CE58</f>
        <v>193</v>
      </c>
      <c r="H60" s="66">
        <f>'Сан.ДУ-2'!CF58</f>
        <v>286605</v>
      </c>
      <c r="I60" s="203">
        <f>'Сан.ДУ-3'!BE60</f>
        <v>530</v>
      </c>
      <c r="J60" s="205">
        <f>'Сан.ДУ-3'!BF60</f>
        <v>674960</v>
      </c>
      <c r="K60" s="94">
        <f t="shared" si="0"/>
        <v>723</v>
      </c>
      <c r="L60" s="70">
        <f t="shared" si="1"/>
        <v>961565</v>
      </c>
      <c r="M60" t="s">
        <v>251</v>
      </c>
    </row>
    <row r="61" spans="1:12" ht="12.75">
      <c r="A61" s="68">
        <v>51</v>
      </c>
      <c r="B61" s="91" t="s">
        <v>35</v>
      </c>
      <c r="C61" s="111" t="s">
        <v>9</v>
      </c>
      <c r="D61" s="112"/>
      <c r="E61" s="275">
        <f>'Сан.ДУ-1'!Q59</f>
        <v>0</v>
      </c>
      <c r="F61" s="88">
        <f>'Сан.ДУ-1'!R59</f>
        <v>0</v>
      </c>
      <c r="G61" s="66">
        <f>'Сан.ДУ-2'!CE59</f>
        <v>0</v>
      </c>
      <c r="H61" s="66">
        <f>'Сан.ДУ-2'!CF59</f>
        <v>0</v>
      </c>
      <c r="I61" s="203">
        <f>'Сан.ДУ-3'!BE61</f>
        <v>0</v>
      </c>
      <c r="J61" s="205">
        <f>'Сан.ДУ-3'!BF61</f>
        <v>0</v>
      </c>
      <c r="K61" s="94">
        <f t="shared" si="0"/>
        <v>0</v>
      </c>
      <c r="L61" s="70">
        <f t="shared" si="1"/>
        <v>0</v>
      </c>
    </row>
    <row r="62" spans="1:12" ht="12.75">
      <c r="A62" s="68">
        <v>52</v>
      </c>
      <c r="B62" s="91" t="s">
        <v>36</v>
      </c>
      <c r="C62" s="111" t="s">
        <v>9</v>
      </c>
      <c r="D62" s="112">
        <v>1485</v>
      </c>
      <c r="E62" s="275">
        <f>'Сан.ДУ-1'!Q60</f>
        <v>0</v>
      </c>
      <c r="F62" s="88">
        <f>'Сан.ДУ-1'!R60</f>
        <v>0</v>
      </c>
      <c r="G62" s="66">
        <f>'Сан.ДУ-2'!CE60</f>
        <v>0</v>
      </c>
      <c r="H62" s="66">
        <f>'Сан.ДУ-2'!CF60</f>
        <v>0</v>
      </c>
      <c r="I62" s="203">
        <f>'Сан.ДУ-3'!BE62</f>
        <v>0</v>
      </c>
      <c r="J62" s="205">
        <f>'Сан.ДУ-3'!BF62</f>
        <v>0</v>
      </c>
      <c r="K62" s="94">
        <f t="shared" si="0"/>
        <v>0</v>
      </c>
      <c r="L62" s="70">
        <f t="shared" si="1"/>
        <v>0</v>
      </c>
    </row>
    <row r="63" spans="1:12" ht="12.75">
      <c r="A63" s="68">
        <v>53</v>
      </c>
      <c r="B63" s="91"/>
      <c r="C63" s="111"/>
      <c r="D63" s="112"/>
      <c r="E63" s="275">
        <f>'Сан.ДУ-1'!Q61</f>
        <v>0</v>
      </c>
      <c r="F63" s="88">
        <f>'Сан.ДУ-1'!R61</f>
        <v>0</v>
      </c>
      <c r="G63" s="66">
        <f>'Сан.ДУ-2'!CE61</f>
        <v>0</v>
      </c>
      <c r="H63" s="66">
        <f>'Сан.ДУ-2'!CF61</f>
        <v>0</v>
      </c>
      <c r="I63" s="203">
        <f>'Сан.ДУ-3'!BE63</f>
        <v>0</v>
      </c>
      <c r="J63" s="205">
        <f>'Сан.ДУ-3'!BF63</f>
        <v>0</v>
      </c>
      <c r="K63" s="94">
        <f t="shared" si="0"/>
        <v>0</v>
      </c>
      <c r="L63" s="70">
        <f t="shared" si="1"/>
        <v>0</v>
      </c>
    </row>
    <row r="64" spans="1:12" ht="14.25">
      <c r="A64" s="68">
        <v>54</v>
      </c>
      <c r="B64" s="107" t="s">
        <v>39</v>
      </c>
      <c r="C64" s="111" t="s">
        <v>9</v>
      </c>
      <c r="D64" s="112">
        <v>253</v>
      </c>
      <c r="E64" s="275">
        <f>'Сан.ДУ-1'!Q62</f>
        <v>0</v>
      </c>
      <c r="F64" s="88">
        <f>'Сан.ДУ-1'!R62</f>
        <v>121500</v>
      </c>
      <c r="G64" s="66">
        <f>'Сан.ДУ-2'!CE62</f>
        <v>0</v>
      </c>
      <c r="H64" s="66">
        <f>'Сан.ДУ-2'!CF62</f>
        <v>0</v>
      </c>
      <c r="I64" s="203">
        <f>'Сан.ДУ-3'!BE64</f>
        <v>1330</v>
      </c>
      <c r="J64" s="205">
        <f>'Сан.ДУ-3'!BF64</f>
        <v>243800</v>
      </c>
      <c r="K64" s="94">
        <f t="shared" si="0"/>
        <v>1330</v>
      </c>
      <c r="L64" s="70">
        <f t="shared" si="1"/>
        <v>365300</v>
      </c>
    </row>
    <row r="65" spans="1:15" ht="15" thickBot="1">
      <c r="A65" s="71"/>
      <c r="B65" s="108" t="s">
        <v>40</v>
      </c>
      <c r="C65" s="118"/>
      <c r="D65" s="114"/>
      <c r="E65" s="276"/>
      <c r="F65" s="412">
        <f>'Сан.ДУ-1'!R63</f>
        <v>220961.5</v>
      </c>
      <c r="G65" s="413">
        <f>'Сан.ДУ-2'!CE63</f>
        <v>0</v>
      </c>
      <c r="H65" s="414">
        <f>'Сан.ДУ-2'!CF63</f>
        <v>629731.5</v>
      </c>
      <c r="I65" s="415"/>
      <c r="J65" s="416">
        <f>'Сан.ДУ-3'!BF65</f>
        <v>1838667.5</v>
      </c>
      <c r="K65" s="417">
        <f t="shared" si="0"/>
        <v>0</v>
      </c>
      <c r="L65" s="72">
        <f t="shared" si="1"/>
        <v>2689360.5</v>
      </c>
      <c r="O65" s="201"/>
    </row>
    <row r="66" spans="1:12" ht="12.75">
      <c r="A66" s="28"/>
      <c r="E66" s="26"/>
      <c r="F66" s="26"/>
      <c r="G66" s="26"/>
      <c r="H66" s="26"/>
      <c r="I66" s="26"/>
      <c r="J66" s="67"/>
      <c r="K66" s="26"/>
      <c r="L66" s="67"/>
    </row>
  </sheetData>
  <mergeCells count="12">
    <mergeCell ref="O8:P8"/>
    <mergeCell ref="Q8:R8"/>
    <mergeCell ref="A6:L6"/>
    <mergeCell ref="E8:F8"/>
    <mergeCell ref="G8:H8"/>
    <mergeCell ref="I8:J8"/>
    <mergeCell ref="K8:L8"/>
    <mergeCell ref="K7:L7"/>
    <mergeCell ref="J1:L1"/>
    <mergeCell ref="J3:L3"/>
    <mergeCell ref="J4:L4"/>
    <mergeCell ref="M8:N8"/>
  </mergeCells>
  <printOptions/>
  <pageMargins left="0.42" right="0.17" top="0.33" bottom="0.17" header="0.35" footer="0.17"/>
  <pageSetup horizontalDpi="600" verticalDpi="600" orientation="portrait" paperSize="9" scale="7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P30"/>
  <sheetViews>
    <sheetView workbookViewId="0" topLeftCell="A1">
      <selection activeCell="U3" sqref="U3"/>
    </sheetView>
  </sheetViews>
  <sheetFormatPr defaultColWidth="9.00390625" defaultRowHeight="12.75"/>
  <cols>
    <col min="1" max="1" width="4.125" style="0" customWidth="1"/>
    <col min="4" max="4" width="11.75390625" style="0" customWidth="1"/>
    <col min="5" max="5" width="7.25390625" style="0" customWidth="1"/>
    <col min="7" max="7" width="8.75390625" style="0" customWidth="1"/>
    <col min="8" max="8" width="7.75390625" style="0" customWidth="1"/>
    <col min="9" max="9" width="8.00390625" style="0" customWidth="1"/>
  </cols>
  <sheetData>
    <row r="4" spans="1:16" ht="15.75" thickBot="1">
      <c r="A4" s="581" t="s">
        <v>229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</row>
    <row r="5" spans="1:16" ht="13.5" customHeight="1" thickBot="1">
      <c r="A5" s="584" t="s">
        <v>0</v>
      </c>
      <c r="B5" s="587" t="s">
        <v>1</v>
      </c>
      <c r="C5" s="588"/>
      <c r="D5" s="589"/>
      <c r="E5" s="584" t="s">
        <v>2</v>
      </c>
      <c r="F5" s="596" t="s">
        <v>41</v>
      </c>
      <c r="G5" s="583" t="s">
        <v>200</v>
      </c>
      <c r="H5" s="583"/>
      <c r="I5" s="583" t="s">
        <v>200</v>
      </c>
      <c r="J5" s="583"/>
      <c r="K5" s="583" t="s">
        <v>200</v>
      </c>
      <c r="L5" s="583"/>
      <c r="M5" s="582" t="s">
        <v>200</v>
      </c>
      <c r="N5" s="583"/>
      <c r="O5" s="155"/>
      <c r="P5" s="159"/>
    </row>
    <row r="6" spans="1:16" ht="13.5" thickBot="1">
      <c r="A6" s="585"/>
      <c r="B6" s="590"/>
      <c r="C6" s="591"/>
      <c r="D6" s="592"/>
      <c r="E6" s="585"/>
      <c r="F6" s="597"/>
      <c r="G6" s="515">
        <v>12</v>
      </c>
      <c r="H6" s="524"/>
      <c r="I6" s="515">
        <v>13</v>
      </c>
      <c r="J6" s="514"/>
      <c r="K6" s="525">
        <v>18</v>
      </c>
      <c r="L6" s="524"/>
      <c r="M6" s="527">
        <v>31</v>
      </c>
      <c r="N6" s="601"/>
      <c r="O6" s="599" t="s">
        <v>4</v>
      </c>
      <c r="P6" s="558" t="s">
        <v>5</v>
      </c>
    </row>
    <row r="7" spans="1:16" ht="26.25" thickBot="1">
      <c r="A7" s="586"/>
      <c r="B7" s="593"/>
      <c r="C7" s="594"/>
      <c r="D7" s="595"/>
      <c r="E7" s="586"/>
      <c r="F7" s="598"/>
      <c r="G7" s="388" t="s">
        <v>6</v>
      </c>
      <c r="H7" s="389" t="s">
        <v>7</v>
      </c>
      <c r="I7" s="388" t="s">
        <v>6</v>
      </c>
      <c r="J7" s="390" t="s">
        <v>7</v>
      </c>
      <c r="K7" s="391" t="s">
        <v>6</v>
      </c>
      <c r="L7" s="389" t="s">
        <v>7</v>
      </c>
      <c r="M7" s="392" t="s">
        <v>6</v>
      </c>
      <c r="N7" s="390" t="s">
        <v>7</v>
      </c>
      <c r="O7" s="600"/>
      <c r="P7" s="559"/>
    </row>
    <row r="8" spans="1:16" ht="12.75" customHeight="1">
      <c r="A8" s="373">
        <v>1</v>
      </c>
      <c r="B8" s="369" t="s">
        <v>42</v>
      </c>
      <c r="C8" s="369"/>
      <c r="D8" s="369"/>
      <c r="E8" s="373" t="s">
        <v>17</v>
      </c>
      <c r="F8" s="373">
        <v>22800</v>
      </c>
      <c r="G8" s="30">
        <v>1</v>
      </c>
      <c r="H8" s="27">
        <f>G8*F8</f>
        <v>22800</v>
      </c>
      <c r="I8" s="27">
        <v>1</v>
      </c>
      <c r="J8" s="27">
        <f>I8*F8</f>
        <v>22800</v>
      </c>
      <c r="K8" s="27"/>
      <c r="L8" s="27">
        <f>K8*F8</f>
        <v>0</v>
      </c>
      <c r="M8" s="27">
        <v>1</v>
      </c>
      <c r="N8" s="29">
        <f>M8*F8</f>
        <v>22800</v>
      </c>
      <c r="O8" s="86">
        <f>G8+I8+K8+M8</f>
        <v>3</v>
      </c>
      <c r="P8" s="69">
        <f>H8+J8+L8+N8</f>
        <v>68400</v>
      </c>
    </row>
    <row r="9" spans="1:16" ht="15">
      <c r="A9" s="373">
        <v>2</v>
      </c>
      <c r="B9" s="377" t="s">
        <v>222</v>
      </c>
      <c r="C9" s="378"/>
      <c r="D9" s="379"/>
      <c r="E9" s="373" t="s">
        <v>17</v>
      </c>
      <c r="F9" s="373">
        <v>6000</v>
      </c>
      <c r="G9" s="66">
        <v>1</v>
      </c>
      <c r="H9" s="4">
        <f aca="true" t="shared" si="0" ref="H9:H26">G9*F9</f>
        <v>6000</v>
      </c>
      <c r="I9" s="4">
        <v>1</v>
      </c>
      <c r="J9" s="4">
        <f aca="true" t="shared" si="1" ref="J9:J26">I9*F9</f>
        <v>6000</v>
      </c>
      <c r="K9" s="4"/>
      <c r="L9" s="4">
        <f aca="true" t="shared" si="2" ref="L9:L26">K9*F9</f>
        <v>0</v>
      </c>
      <c r="M9" s="4">
        <v>1</v>
      </c>
      <c r="N9" s="91">
        <f aca="true" t="shared" si="3" ref="N9:N26">M9*F9</f>
        <v>6000</v>
      </c>
      <c r="O9" s="87">
        <f aca="true" t="shared" si="4" ref="O9:O26">G9+I9+K9+M9</f>
        <v>3</v>
      </c>
      <c r="P9" s="88">
        <f aca="true" t="shared" si="5" ref="P9:P27">H9+J9+L9+N9</f>
        <v>18000</v>
      </c>
    </row>
    <row r="10" spans="1:16" ht="15">
      <c r="A10" s="373">
        <v>3</v>
      </c>
      <c r="B10" s="380" t="s">
        <v>235</v>
      </c>
      <c r="C10" s="381"/>
      <c r="D10" s="382"/>
      <c r="E10" s="373" t="s">
        <v>17</v>
      </c>
      <c r="F10" s="374">
        <v>90</v>
      </c>
      <c r="G10" s="66"/>
      <c r="H10" s="4">
        <f t="shared" si="0"/>
        <v>0</v>
      </c>
      <c r="I10" s="4"/>
      <c r="J10" s="4">
        <f t="shared" si="1"/>
        <v>0</v>
      </c>
      <c r="K10" s="4"/>
      <c r="L10" s="4">
        <f t="shared" si="2"/>
        <v>0</v>
      </c>
      <c r="M10" s="4"/>
      <c r="N10" s="91">
        <f t="shared" si="3"/>
        <v>0</v>
      </c>
      <c r="O10" s="87">
        <f t="shared" si="4"/>
        <v>0</v>
      </c>
      <c r="P10" s="88">
        <f t="shared" si="5"/>
        <v>0</v>
      </c>
    </row>
    <row r="11" spans="1:16" ht="15">
      <c r="A11" s="373">
        <v>4</v>
      </c>
      <c r="B11" s="369" t="s">
        <v>43</v>
      </c>
      <c r="C11" s="369"/>
      <c r="D11" s="369"/>
      <c r="E11" s="373" t="s">
        <v>17</v>
      </c>
      <c r="F11" s="374">
        <v>65</v>
      </c>
      <c r="G11" s="66"/>
      <c r="H11" s="4">
        <f t="shared" si="0"/>
        <v>0</v>
      </c>
      <c r="I11" s="4"/>
      <c r="J11" s="4">
        <f t="shared" si="1"/>
        <v>0</v>
      </c>
      <c r="K11" s="4">
        <v>2</v>
      </c>
      <c r="L11" s="4">
        <f t="shared" si="2"/>
        <v>130</v>
      </c>
      <c r="M11" s="4"/>
      <c r="N11" s="91">
        <f t="shared" si="3"/>
        <v>0</v>
      </c>
      <c r="O11" s="87">
        <f t="shared" si="4"/>
        <v>2</v>
      </c>
      <c r="P11" s="88">
        <f t="shared" si="5"/>
        <v>130</v>
      </c>
    </row>
    <row r="12" spans="1:16" ht="15">
      <c r="A12" s="373">
        <v>5</v>
      </c>
      <c r="B12" s="369" t="s">
        <v>44</v>
      </c>
      <c r="C12" s="369"/>
      <c r="D12" s="369"/>
      <c r="E12" s="373" t="s">
        <v>17</v>
      </c>
      <c r="F12" s="374">
        <v>34</v>
      </c>
      <c r="G12" s="66"/>
      <c r="H12" s="4">
        <f t="shared" si="0"/>
        <v>0</v>
      </c>
      <c r="I12" s="4"/>
      <c r="J12" s="4">
        <f t="shared" si="1"/>
        <v>0</v>
      </c>
      <c r="K12" s="4"/>
      <c r="L12" s="4">
        <f t="shared" si="2"/>
        <v>0</v>
      </c>
      <c r="M12" s="4"/>
      <c r="N12" s="91">
        <f t="shared" si="3"/>
        <v>0</v>
      </c>
      <c r="O12" s="87">
        <f t="shared" si="4"/>
        <v>0</v>
      </c>
      <c r="P12" s="88">
        <f t="shared" si="5"/>
        <v>0</v>
      </c>
    </row>
    <row r="13" spans="1:16" ht="15">
      <c r="A13" s="373">
        <v>6</v>
      </c>
      <c r="B13" s="369" t="s">
        <v>45</v>
      </c>
      <c r="C13" s="369"/>
      <c r="D13" s="369"/>
      <c r="E13" s="373" t="s">
        <v>17</v>
      </c>
      <c r="F13" s="374">
        <v>30</v>
      </c>
      <c r="G13" s="66"/>
      <c r="H13" s="4">
        <f t="shared" si="0"/>
        <v>0</v>
      </c>
      <c r="I13" s="4"/>
      <c r="J13" s="4">
        <f t="shared" si="1"/>
        <v>0</v>
      </c>
      <c r="K13" s="4">
        <v>6</v>
      </c>
      <c r="L13" s="4">
        <f t="shared" si="2"/>
        <v>180</v>
      </c>
      <c r="M13" s="4"/>
      <c r="N13" s="91">
        <f t="shared" si="3"/>
        <v>0</v>
      </c>
      <c r="O13" s="87">
        <f t="shared" si="4"/>
        <v>6</v>
      </c>
      <c r="P13" s="88">
        <f t="shared" si="5"/>
        <v>180</v>
      </c>
    </row>
    <row r="14" spans="1:16" ht="15">
      <c r="A14" s="373">
        <v>7</v>
      </c>
      <c r="B14" s="377" t="s">
        <v>46</v>
      </c>
      <c r="C14" s="378"/>
      <c r="D14" s="379"/>
      <c r="E14" s="373" t="s">
        <v>9</v>
      </c>
      <c r="F14" s="374">
        <v>15</v>
      </c>
      <c r="G14" s="66"/>
      <c r="H14" s="4">
        <f t="shared" si="0"/>
        <v>0</v>
      </c>
      <c r="I14" s="4"/>
      <c r="J14" s="4">
        <f t="shared" si="1"/>
        <v>0</v>
      </c>
      <c r="K14" s="4"/>
      <c r="L14" s="4">
        <f t="shared" si="2"/>
        <v>0</v>
      </c>
      <c r="M14" s="4"/>
      <c r="N14" s="91">
        <f t="shared" si="3"/>
        <v>0</v>
      </c>
      <c r="O14" s="87">
        <f t="shared" si="4"/>
        <v>0</v>
      </c>
      <c r="P14" s="88">
        <f t="shared" si="5"/>
        <v>0</v>
      </c>
    </row>
    <row r="15" spans="1:16" ht="15">
      <c r="A15" s="373">
        <v>8</v>
      </c>
      <c r="B15" s="377" t="s">
        <v>47</v>
      </c>
      <c r="C15" s="378"/>
      <c r="D15" s="379"/>
      <c r="E15" s="373" t="s">
        <v>9</v>
      </c>
      <c r="F15" s="374">
        <v>47</v>
      </c>
      <c r="G15" s="66"/>
      <c r="H15" s="4">
        <f t="shared" si="0"/>
        <v>0</v>
      </c>
      <c r="I15" s="4"/>
      <c r="J15" s="4">
        <f t="shared" si="1"/>
        <v>0</v>
      </c>
      <c r="K15" s="4">
        <v>75</v>
      </c>
      <c r="L15" s="4">
        <f t="shared" si="2"/>
        <v>3525</v>
      </c>
      <c r="M15" s="4"/>
      <c r="N15" s="91">
        <f t="shared" si="3"/>
        <v>0</v>
      </c>
      <c r="O15" s="87">
        <f t="shared" si="4"/>
        <v>75</v>
      </c>
      <c r="P15" s="88">
        <f t="shared" si="5"/>
        <v>3525</v>
      </c>
    </row>
    <row r="16" spans="1:16" ht="15">
      <c r="A16" s="373">
        <v>9</v>
      </c>
      <c r="B16" s="380" t="s">
        <v>48</v>
      </c>
      <c r="C16" s="381"/>
      <c r="D16" s="382"/>
      <c r="E16" s="373" t="s">
        <v>9</v>
      </c>
      <c r="F16" s="374">
        <v>118</v>
      </c>
      <c r="G16" s="66">
        <v>460</v>
      </c>
      <c r="H16" s="4">
        <f t="shared" si="0"/>
        <v>54280</v>
      </c>
      <c r="I16" s="445">
        <f>460-68</f>
        <v>392</v>
      </c>
      <c r="J16" s="4">
        <f t="shared" si="1"/>
        <v>46256</v>
      </c>
      <c r="K16" s="4"/>
      <c r="L16" s="4">
        <f t="shared" si="2"/>
        <v>0</v>
      </c>
      <c r="M16" s="4">
        <v>160</v>
      </c>
      <c r="N16" s="91">
        <f t="shared" si="3"/>
        <v>18880</v>
      </c>
      <c r="O16" s="87">
        <f t="shared" si="4"/>
        <v>1012</v>
      </c>
      <c r="P16" s="88">
        <f t="shared" si="5"/>
        <v>119416</v>
      </c>
    </row>
    <row r="17" spans="1:16" ht="15">
      <c r="A17" s="373">
        <v>10</v>
      </c>
      <c r="B17" s="380" t="s">
        <v>49</v>
      </c>
      <c r="C17" s="381"/>
      <c r="D17" s="382"/>
      <c r="E17" s="373" t="s">
        <v>9</v>
      </c>
      <c r="F17" s="374">
        <v>556</v>
      </c>
      <c r="G17" s="66"/>
      <c r="H17" s="4">
        <f t="shared" si="0"/>
        <v>0</v>
      </c>
      <c r="I17" s="4"/>
      <c r="J17" s="4">
        <f t="shared" si="1"/>
        <v>0</v>
      </c>
      <c r="K17" s="4"/>
      <c r="L17" s="4">
        <f t="shared" si="2"/>
        <v>0</v>
      </c>
      <c r="M17" s="4"/>
      <c r="N17" s="91">
        <f t="shared" si="3"/>
        <v>0</v>
      </c>
      <c r="O17" s="87">
        <f t="shared" si="4"/>
        <v>0</v>
      </c>
      <c r="P17" s="88">
        <f t="shared" si="5"/>
        <v>0</v>
      </c>
    </row>
    <row r="18" spans="1:16" ht="15">
      <c r="A18" s="373">
        <v>11</v>
      </c>
      <c r="B18" s="380" t="s">
        <v>50</v>
      </c>
      <c r="C18" s="381"/>
      <c r="D18" s="382"/>
      <c r="E18" s="373" t="s">
        <v>9</v>
      </c>
      <c r="F18" s="374">
        <v>725</v>
      </c>
      <c r="G18" s="66">
        <v>4</v>
      </c>
      <c r="H18" s="4">
        <f t="shared" si="0"/>
        <v>2900</v>
      </c>
      <c r="I18" s="4">
        <v>4</v>
      </c>
      <c r="J18" s="4">
        <f t="shared" si="1"/>
        <v>2900</v>
      </c>
      <c r="K18" s="4"/>
      <c r="L18" s="4">
        <f t="shared" si="2"/>
        <v>0</v>
      </c>
      <c r="M18" s="4">
        <v>4</v>
      </c>
      <c r="N18" s="91">
        <f t="shared" si="3"/>
        <v>2900</v>
      </c>
      <c r="O18" s="87">
        <f t="shared" si="4"/>
        <v>12</v>
      </c>
      <c r="P18" s="88">
        <f t="shared" si="5"/>
        <v>8700</v>
      </c>
    </row>
    <row r="19" spans="1:16" ht="15">
      <c r="A19" s="373">
        <v>12</v>
      </c>
      <c r="B19" s="377" t="s">
        <v>51</v>
      </c>
      <c r="C19" s="378"/>
      <c r="D19" s="379"/>
      <c r="E19" s="373" t="s">
        <v>9</v>
      </c>
      <c r="F19" s="374">
        <v>12</v>
      </c>
      <c r="G19" s="66"/>
      <c r="H19" s="4">
        <f t="shared" si="0"/>
        <v>0</v>
      </c>
      <c r="I19" s="4"/>
      <c r="J19" s="4">
        <f t="shared" si="1"/>
        <v>0</v>
      </c>
      <c r="K19" s="4"/>
      <c r="L19" s="4">
        <f t="shared" si="2"/>
        <v>0</v>
      </c>
      <c r="M19" s="4"/>
      <c r="N19" s="91">
        <f t="shared" si="3"/>
        <v>0</v>
      </c>
      <c r="O19" s="87">
        <f t="shared" si="4"/>
        <v>0</v>
      </c>
      <c r="P19" s="88">
        <f t="shared" si="5"/>
        <v>0</v>
      </c>
    </row>
    <row r="20" spans="1:16" ht="15">
      <c r="A20" s="373">
        <v>13</v>
      </c>
      <c r="B20" s="380" t="s">
        <v>231</v>
      </c>
      <c r="C20" s="381"/>
      <c r="D20" s="382"/>
      <c r="E20" s="373" t="s">
        <v>9</v>
      </c>
      <c r="F20" s="374">
        <v>14</v>
      </c>
      <c r="G20" s="66"/>
      <c r="H20" s="4">
        <f t="shared" si="0"/>
        <v>0</v>
      </c>
      <c r="I20" s="4"/>
      <c r="J20" s="4">
        <f t="shared" si="1"/>
        <v>0</v>
      </c>
      <c r="K20" s="4"/>
      <c r="L20" s="4">
        <f t="shared" si="2"/>
        <v>0</v>
      </c>
      <c r="M20" s="4"/>
      <c r="N20" s="91">
        <f t="shared" si="3"/>
        <v>0</v>
      </c>
      <c r="O20" s="87">
        <f t="shared" si="4"/>
        <v>0</v>
      </c>
      <c r="P20" s="88">
        <f t="shared" si="5"/>
        <v>0</v>
      </c>
    </row>
    <row r="21" spans="1:16" ht="15">
      <c r="A21" s="373">
        <v>14</v>
      </c>
      <c r="B21" s="380" t="s">
        <v>232</v>
      </c>
      <c r="C21" s="381"/>
      <c r="D21" s="382"/>
      <c r="E21" s="373" t="s">
        <v>9</v>
      </c>
      <c r="F21" s="374">
        <v>16</v>
      </c>
      <c r="G21" s="66"/>
      <c r="H21" s="4">
        <f t="shared" si="0"/>
        <v>0</v>
      </c>
      <c r="I21" s="4"/>
      <c r="J21" s="4">
        <f t="shared" si="1"/>
        <v>0</v>
      </c>
      <c r="K21" s="4"/>
      <c r="L21" s="4">
        <f t="shared" si="2"/>
        <v>0</v>
      </c>
      <c r="M21" s="4"/>
      <c r="N21" s="91">
        <f t="shared" si="3"/>
        <v>0</v>
      </c>
      <c r="O21" s="87">
        <f t="shared" si="4"/>
        <v>0</v>
      </c>
      <c r="P21" s="88">
        <f t="shared" si="5"/>
        <v>0</v>
      </c>
    </row>
    <row r="22" spans="1:16" ht="15">
      <c r="A22" s="373">
        <v>15</v>
      </c>
      <c r="B22" s="380" t="s">
        <v>233</v>
      </c>
      <c r="C22" s="381"/>
      <c r="D22" s="382"/>
      <c r="E22" s="373" t="s">
        <v>9</v>
      </c>
      <c r="F22" s="374">
        <v>40</v>
      </c>
      <c r="G22" s="66"/>
      <c r="H22" s="4">
        <f t="shared" si="0"/>
        <v>0</v>
      </c>
      <c r="I22" s="4"/>
      <c r="J22" s="4">
        <f t="shared" si="1"/>
        <v>0</v>
      </c>
      <c r="K22" s="4"/>
      <c r="L22" s="4">
        <f t="shared" si="2"/>
        <v>0</v>
      </c>
      <c r="M22" s="4"/>
      <c r="N22" s="91">
        <f t="shared" si="3"/>
        <v>0</v>
      </c>
      <c r="O22" s="87">
        <f t="shared" si="4"/>
        <v>0</v>
      </c>
      <c r="P22" s="88">
        <f t="shared" si="5"/>
        <v>0</v>
      </c>
    </row>
    <row r="23" spans="1:16" ht="15">
      <c r="A23" s="373">
        <v>16</v>
      </c>
      <c r="B23" s="380" t="s">
        <v>52</v>
      </c>
      <c r="C23" s="381"/>
      <c r="D23" s="382"/>
      <c r="E23" s="373" t="s">
        <v>17</v>
      </c>
      <c r="F23" s="374">
        <v>1060</v>
      </c>
      <c r="G23" s="36"/>
      <c r="H23" s="4">
        <f t="shared" si="0"/>
        <v>0</v>
      </c>
      <c r="I23" s="4"/>
      <c r="J23" s="4">
        <f t="shared" si="1"/>
        <v>0</v>
      </c>
      <c r="K23" s="4"/>
      <c r="L23" s="4">
        <f t="shared" si="2"/>
        <v>0</v>
      </c>
      <c r="M23" s="4"/>
      <c r="N23" s="91">
        <f t="shared" si="3"/>
        <v>0</v>
      </c>
      <c r="O23" s="87">
        <f t="shared" si="4"/>
        <v>0</v>
      </c>
      <c r="P23" s="88">
        <f t="shared" si="5"/>
        <v>0</v>
      </c>
    </row>
    <row r="24" spans="1:16" ht="15">
      <c r="A24" s="373">
        <v>17</v>
      </c>
      <c r="B24" s="380" t="s">
        <v>234</v>
      </c>
      <c r="C24" s="381"/>
      <c r="D24" s="382"/>
      <c r="E24" s="373" t="s">
        <v>17</v>
      </c>
      <c r="F24" s="374">
        <v>30</v>
      </c>
      <c r="G24" s="10"/>
      <c r="H24" s="4">
        <f t="shared" si="0"/>
        <v>0</v>
      </c>
      <c r="I24" s="10"/>
      <c r="J24" s="4">
        <f t="shared" si="1"/>
        <v>0</v>
      </c>
      <c r="K24" s="10"/>
      <c r="L24" s="4">
        <f t="shared" si="2"/>
        <v>0</v>
      </c>
      <c r="M24" s="10"/>
      <c r="N24" s="91">
        <f t="shared" si="3"/>
        <v>0</v>
      </c>
      <c r="O24" s="87">
        <f t="shared" si="4"/>
        <v>0</v>
      </c>
      <c r="P24" s="88">
        <f t="shared" si="5"/>
        <v>0</v>
      </c>
    </row>
    <row r="25" spans="1:16" ht="15">
      <c r="A25" s="373">
        <v>18</v>
      </c>
      <c r="B25" s="606" t="s">
        <v>236</v>
      </c>
      <c r="C25" s="607"/>
      <c r="D25" s="607"/>
      <c r="E25" s="373" t="s">
        <v>17</v>
      </c>
      <c r="F25" s="374">
        <v>180</v>
      </c>
      <c r="G25" s="4"/>
      <c r="H25" s="4">
        <f t="shared" si="0"/>
        <v>0</v>
      </c>
      <c r="I25" s="4"/>
      <c r="J25" s="4">
        <f t="shared" si="1"/>
        <v>0</v>
      </c>
      <c r="K25" s="4"/>
      <c r="L25" s="4">
        <f t="shared" si="2"/>
        <v>0</v>
      </c>
      <c r="M25" s="4"/>
      <c r="N25" s="91">
        <f t="shared" si="3"/>
        <v>0</v>
      </c>
      <c r="O25" s="87">
        <f t="shared" si="4"/>
        <v>0</v>
      </c>
      <c r="P25" s="88">
        <f t="shared" si="5"/>
        <v>0</v>
      </c>
    </row>
    <row r="26" spans="1:16" ht="15.75" thickBot="1">
      <c r="A26" s="383">
        <v>19</v>
      </c>
      <c r="B26" s="608" t="s">
        <v>237</v>
      </c>
      <c r="C26" s="609"/>
      <c r="D26" s="609"/>
      <c r="E26" s="383" t="s">
        <v>17</v>
      </c>
      <c r="F26" s="384">
        <v>85</v>
      </c>
      <c r="G26" s="64"/>
      <c r="H26" s="64">
        <f t="shared" si="0"/>
        <v>0</v>
      </c>
      <c r="I26" s="64"/>
      <c r="J26" s="64">
        <f t="shared" si="1"/>
        <v>0</v>
      </c>
      <c r="K26" s="64"/>
      <c r="L26" s="64">
        <f t="shared" si="2"/>
        <v>0</v>
      </c>
      <c r="M26" s="64"/>
      <c r="N26" s="265">
        <f t="shared" si="3"/>
        <v>0</v>
      </c>
      <c r="O26" s="208">
        <f t="shared" si="4"/>
        <v>0</v>
      </c>
      <c r="P26" s="266">
        <f t="shared" si="5"/>
        <v>0</v>
      </c>
    </row>
    <row r="27" spans="1:16" ht="15" thickBot="1">
      <c r="A27" s="344"/>
      <c r="B27" s="610" t="s">
        <v>40</v>
      </c>
      <c r="C27" s="611"/>
      <c r="D27" s="611"/>
      <c r="E27" s="345"/>
      <c r="F27" s="346"/>
      <c r="G27" s="385"/>
      <c r="H27" s="385">
        <f>SUM(H8:H26)</f>
        <v>85980</v>
      </c>
      <c r="I27" s="385"/>
      <c r="J27" s="385">
        <f>SUM(J8:J26)</f>
        <v>77956</v>
      </c>
      <c r="K27" s="385"/>
      <c r="L27" s="385">
        <f>SUM(L8:L26)</f>
        <v>3835</v>
      </c>
      <c r="M27" s="385"/>
      <c r="N27" s="386">
        <f>SUM(N8:N26)</f>
        <v>50580</v>
      </c>
      <c r="O27" s="347"/>
      <c r="P27" s="387">
        <f t="shared" si="5"/>
        <v>218351</v>
      </c>
    </row>
    <row r="28" spans="1:16" ht="15">
      <c r="A28" s="31"/>
      <c r="B28" s="603"/>
      <c r="C28" s="602"/>
      <c r="D28" s="602"/>
      <c r="E28" s="31"/>
      <c r="F28" s="122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5">
      <c r="A29" s="31"/>
      <c r="B29" s="602"/>
      <c r="C29" s="603"/>
      <c r="D29" s="603"/>
      <c r="E29" s="31"/>
      <c r="F29" s="122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4.25">
      <c r="A30" s="124"/>
      <c r="B30" s="604"/>
      <c r="C30" s="605"/>
      <c r="D30" s="605"/>
      <c r="E30" s="124"/>
      <c r="F30" s="368"/>
      <c r="G30" s="124"/>
      <c r="H30" s="26"/>
      <c r="I30" s="26"/>
      <c r="J30" s="26"/>
      <c r="K30" s="26"/>
      <c r="L30" s="26"/>
      <c r="M30" s="26"/>
      <c r="N30" s="26"/>
      <c r="O30" s="26"/>
      <c r="P30" s="26"/>
    </row>
  </sheetData>
  <mergeCells count="21">
    <mergeCell ref="B29:D29"/>
    <mergeCell ref="B30:D30"/>
    <mergeCell ref="B25:D25"/>
    <mergeCell ref="B26:D26"/>
    <mergeCell ref="B27:D27"/>
    <mergeCell ref="B28:D28"/>
    <mergeCell ref="M6:N6"/>
    <mergeCell ref="P6:P7"/>
    <mergeCell ref="K6:L6"/>
    <mergeCell ref="G6:H6"/>
    <mergeCell ref="I6:J6"/>
    <mergeCell ref="A4:P4"/>
    <mergeCell ref="M5:N5"/>
    <mergeCell ref="G5:H5"/>
    <mergeCell ref="I5:J5"/>
    <mergeCell ref="K5:L5"/>
    <mergeCell ref="A5:A7"/>
    <mergeCell ref="B5:D7"/>
    <mergeCell ref="E5:E7"/>
    <mergeCell ref="F5:F7"/>
    <mergeCell ref="O6:O7"/>
  </mergeCells>
  <printOptions/>
  <pageMargins left="0.75" right="0.17" top="0.53" bottom="0.21" header="0.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8"/>
  <sheetViews>
    <sheetView view="pageBreakPreview" zoomScaleSheetLayoutView="100" workbookViewId="0" topLeftCell="A1">
      <selection activeCell="A1" sqref="A1:L28"/>
    </sheetView>
  </sheetViews>
  <sheetFormatPr defaultColWidth="9.00390625" defaultRowHeight="12.75"/>
  <cols>
    <col min="1" max="1" width="5.125" style="0" customWidth="1"/>
    <col min="4" max="4" width="25.375" style="0" customWidth="1"/>
  </cols>
  <sheetData>
    <row r="2" spans="1:12" ht="15.75">
      <c r="A2" s="612" t="s">
        <v>228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2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6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584" t="s">
        <v>0</v>
      </c>
      <c r="B5" s="587" t="s">
        <v>1</v>
      </c>
      <c r="C5" s="588"/>
      <c r="D5" s="589"/>
      <c r="E5" s="617" t="s">
        <v>2</v>
      </c>
      <c r="F5" s="596" t="s">
        <v>41</v>
      </c>
      <c r="G5" s="626" t="s">
        <v>221</v>
      </c>
      <c r="H5" s="583"/>
      <c r="I5" s="626" t="s">
        <v>101</v>
      </c>
      <c r="J5" s="627"/>
      <c r="K5" s="620" t="s">
        <v>4</v>
      </c>
      <c r="L5" s="623" t="s">
        <v>5</v>
      </c>
    </row>
    <row r="6" spans="1:12" ht="13.5" thickBot="1">
      <c r="A6" s="585"/>
      <c r="B6" s="590"/>
      <c r="C6" s="591"/>
      <c r="D6" s="592"/>
      <c r="E6" s="618"/>
      <c r="F6" s="597"/>
      <c r="G6" s="628">
        <v>6</v>
      </c>
      <c r="H6" s="630"/>
      <c r="I6" s="628" t="s">
        <v>220</v>
      </c>
      <c r="J6" s="629"/>
      <c r="K6" s="621"/>
      <c r="L6" s="624"/>
    </row>
    <row r="7" spans="1:12" ht="26.25" thickBot="1">
      <c r="A7" s="613"/>
      <c r="B7" s="614"/>
      <c r="C7" s="615"/>
      <c r="D7" s="616"/>
      <c r="E7" s="619"/>
      <c r="F7" s="399">
        <v>1.2</v>
      </c>
      <c r="G7" s="393" t="s">
        <v>6</v>
      </c>
      <c r="H7" s="394" t="s">
        <v>7</v>
      </c>
      <c r="I7" s="395" t="s">
        <v>6</v>
      </c>
      <c r="J7" s="396" t="s">
        <v>7</v>
      </c>
      <c r="K7" s="622"/>
      <c r="L7" s="625"/>
    </row>
    <row r="8" spans="1:12" ht="15">
      <c r="A8" s="115">
        <v>1</v>
      </c>
      <c r="B8" s="400" t="s">
        <v>42</v>
      </c>
      <c r="C8" s="400"/>
      <c r="D8" s="400"/>
      <c r="E8" s="401" t="s">
        <v>17</v>
      </c>
      <c r="F8" s="401">
        <v>22800</v>
      </c>
      <c r="G8" s="349">
        <v>1</v>
      </c>
      <c r="H8" s="349">
        <f>G8*F8</f>
        <v>22800</v>
      </c>
      <c r="I8" s="349">
        <v>1</v>
      </c>
      <c r="J8" s="349">
        <f>I8*F8</f>
        <v>22800</v>
      </c>
      <c r="K8" s="349">
        <f>G8+I8</f>
        <v>2</v>
      </c>
      <c r="L8" s="101">
        <f>H8+J8</f>
        <v>45600</v>
      </c>
    </row>
    <row r="9" spans="1:12" ht="15">
      <c r="A9" s="111">
        <v>2</v>
      </c>
      <c r="B9" s="607" t="s">
        <v>222</v>
      </c>
      <c r="C9" s="607"/>
      <c r="D9" s="607"/>
      <c r="E9" s="373" t="s">
        <v>17</v>
      </c>
      <c r="F9" s="373">
        <v>6000</v>
      </c>
      <c r="G9" s="4">
        <v>1</v>
      </c>
      <c r="H9" s="4">
        <f aca="true" t="shared" si="0" ref="H9:H26">G9*F9</f>
        <v>6000</v>
      </c>
      <c r="I9" s="397"/>
      <c r="J9" s="4">
        <f aca="true" t="shared" si="1" ref="J9:J26">I9*F9</f>
        <v>0</v>
      </c>
      <c r="K9" s="4">
        <f aca="true" t="shared" si="2" ref="K9:K26">G9+I9</f>
        <v>1</v>
      </c>
      <c r="L9" s="88">
        <f aca="true" t="shared" si="3" ref="L9:L27">H9+J9</f>
        <v>6000</v>
      </c>
    </row>
    <row r="10" spans="1:12" ht="15">
      <c r="A10" s="111">
        <v>3</v>
      </c>
      <c r="B10" s="606" t="s">
        <v>235</v>
      </c>
      <c r="C10" s="607"/>
      <c r="D10" s="607"/>
      <c r="E10" s="373" t="s">
        <v>17</v>
      </c>
      <c r="F10" s="374">
        <v>90</v>
      </c>
      <c r="G10" s="4"/>
      <c r="H10" s="4">
        <f t="shared" si="0"/>
        <v>0</v>
      </c>
      <c r="I10" s="397"/>
      <c r="J10" s="4">
        <f t="shared" si="1"/>
        <v>0</v>
      </c>
      <c r="K10" s="4">
        <f t="shared" si="2"/>
        <v>0</v>
      </c>
      <c r="L10" s="88">
        <f t="shared" si="3"/>
        <v>0</v>
      </c>
    </row>
    <row r="11" spans="1:12" ht="15">
      <c r="A11" s="111">
        <v>4</v>
      </c>
      <c r="B11" s="369" t="s">
        <v>43</v>
      </c>
      <c r="C11" s="369"/>
      <c r="D11" s="369"/>
      <c r="E11" s="373" t="s">
        <v>17</v>
      </c>
      <c r="F11" s="374">
        <v>65</v>
      </c>
      <c r="G11" s="4"/>
      <c r="H11" s="4">
        <f t="shared" si="0"/>
        <v>0</v>
      </c>
      <c r="I11" s="397"/>
      <c r="J11" s="4">
        <f t="shared" si="1"/>
        <v>0</v>
      </c>
      <c r="K11" s="4">
        <f t="shared" si="2"/>
        <v>0</v>
      </c>
      <c r="L11" s="88">
        <f t="shared" si="3"/>
        <v>0</v>
      </c>
    </row>
    <row r="12" spans="1:12" ht="15">
      <c r="A12" s="111">
        <v>5</v>
      </c>
      <c r="B12" s="369" t="s">
        <v>44</v>
      </c>
      <c r="C12" s="369"/>
      <c r="D12" s="369"/>
      <c r="E12" s="373" t="s">
        <v>17</v>
      </c>
      <c r="F12" s="374">
        <v>34</v>
      </c>
      <c r="G12" s="4"/>
      <c r="H12" s="4">
        <f t="shared" si="0"/>
        <v>0</v>
      </c>
      <c r="I12" s="397"/>
      <c r="J12" s="4">
        <f t="shared" si="1"/>
        <v>0</v>
      </c>
      <c r="K12" s="4">
        <f t="shared" si="2"/>
        <v>0</v>
      </c>
      <c r="L12" s="88">
        <f t="shared" si="3"/>
        <v>0</v>
      </c>
    </row>
    <row r="13" spans="1:12" ht="15">
      <c r="A13" s="111">
        <v>6</v>
      </c>
      <c r="B13" s="369" t="s">
        <v>45</v>
      </c>
      <c r="C13" s="369"/>
      <c r="D13" s="369"/>
      <c r="E13" s="373" t="s">
        <v>17</v>
      </c>
      <c r="F13" s="374">
        <v>30</v>
      </c>
      <c r="G13" s="4"/>
      <c r="H13" s="4">
        <f t="shared" si="0"/>
        <v>0</v>
      </c>
      <c r="I13" s="397"/>
      <c r="J13" s="4">
        <f t="shared" si="1"/>
        <v>0</v>
      </c>
      <c r="K13" s="4">
        <f t="shared" si="2"/>
        <v>0</v>
      </c>
      <c r="L13" s="88">
        <f t="shared" si="3"/>
        <v>0</v>
      </c>
    </row>
    <row r="14" spans="1:12" ht="15">
      <c r="A14" s="111">
        <v>7</v>
      </c>
      <c r="B14" s="607" t="s">
        <v>46</v>
      </c>
      <c r="C14" s="607"/>
      <c r="D14" s="607"/>
      <c r="E14" s="373" t="s">
        <v>9</v>
      </c>
      <c r="F14" s="374">
        <v>15</v>
      </c>
      <c r="G14" s="4"/>
      <c r="H14" s="4">
        <f t="shared" si="0"/>
        <v>0</v>
      </c>
      <c r="I14" s="397"/>
      <c r="J14" s="4">
        <f t="shared" si="1"/>
        <v>0</v>
      </c>
      <c r="K14" s="4">
        <f t="shared" si="2"/>
        <v>0</v>
      </c>
      <c r="L14" s="88">
        <f t="shared" si="3"/>
        <v>0</v>
      </c>
    </row>
    <row r="15" spans="1:12" ht="15">
      <c r="A15" s="111">
        <v>8</v>
      </c>
      <c r="B15" s="607" t="s">
        <v>47</v>
      </c>
      <c r="C15" s="607"/>
      <c r="D15" s="607"/>
      <c r="E15" s="373" t="s">
        <v>9</v>
      </c>
      <c r="F15" s="374">
        <v>47</v>
      </c>
      <c r="G15" s="4"/>
      <c r="H15" s="4">
        <f t="shared" si="0"/>
        <v>0</v>
      </c>
      <c r="I15" s="397"/>
      <c r="J15" s="4">
        <f t="shared" si="1"/>
        <v>0</v>
      </c>
      <c r="K15" s="4">
        <f t="shared" si="2"/>
        <v>0</v>
      </c>
      <c r="L15" s="88">
        <f t="shared" si="3"/>
        <v>0</v>
      </c>
    </row>
    <row r="16" spans="1:12" ht="15">
      <c r="A16" s="111">
        <v>9</v>
      </c>
      <c r="B16" s="606" t="s">
        <v>48</v>
      </c>
      <c r="C16" s="607"/>
      <c r="D16" s="607"/>
      <c r="E16" s="373" t="s">
        <v>9</v>
      </c>
      <c r="F16" s="374">
        <v>118</v>
      </c>
      <c r="G16" s="4">
        <v>80</v>
      </c>
      <c r="H16" s="4">
        <f t="shared" si="0"/>
        <v>9440</v>
      </c>
      <c r="I16" s="397"/>
      <c r="J16" s="4">
        <f t="shared" si="1"/>
        <v>0</v>
      </c>
      <c r="K16" s="4">
        <f t="shared" si="2"/>
        <v>80</v>
      </c>
      <c r="L16" s="88">
        <f t="shared" si="3"/>
        <v>9440</v>
      </c>
    </row>
    <row r="17" spans="1:12" ht="15">
      <c r="A17" s="111">
        <v>10</v>
      </c>
      <c r="B17" s="606" t="s">
        <v>49</v>
      </c>
      <c r="C17" s="607"/>
      <c r="D17" s="607"/>
      <c r="E17" s="373" t="s">
        <v>9</v>
      </c>
      <c r="F17" s="374">
        <v>556</v>
      </c>
      <c r="G17" s="4"/>
      <c r="H17" s="4">
        <f t="shared" si="0"/>
        <v>0</v>
      </c>
      <c r="I17" s="397"/>
      <c r="J17" s="4">
        <f t="shared" si="1"/>
        <v>0</v>
      </c>
      <c r="K17" s="4">
        <f t="shared" si="2"/>
        <v>0</v>
      </c>
      <c r="L17" s="88">
        <f t="shared" si="3"/>
        <v>0</v>
      </c>
    </row>
    <row r="18" spans="1:12" ht="15">
      <c r="A18" s="111">
        <v>11</v>
      </c>
      <c r="B18" s="606" t="s">
        <v>50</v>
      </c>
      <c r="C18" s="607"/>
      <c r="D18" s="607"/>
      <c r="E18" s="373" t="s">
        <v>9</v>
      </c>
      <c r="F18" s="374">
        <v>725</v>
      </c>
      <c r="G18" s="4">
        <v>3</v>
      </c>
      <c r="H18" s="4">
        <f t="shared" si="0"/>
        <v>2175</v>
      </c>
      <c r="I18" s="397"/>
      <c r="J18" s="4">
        <f t="shared" si="1"/>
        <v>0</v>
      </c>
      <c r="K18" s="4">
        <f t="shared" si="2"/>
        <v>3</v>
      </c>
      <c r="L18" s="88">
        <f t="shared" si="3"/>
        <v>2175</v>
      </c>
    </row>
    <row r="19" spans="1:12" ht="15">
      <c r="A19" s="111">
        <v>12</v>
      </c>
      <c r="B19" s="607" t="s">
        <v>51</v>
      </c>
      <c r="C19" s="607"/>
      <c r="D19" s="607"/>
      <c r="E19" s="373" t="s">
        <v>9</v>
      </c>
      <c r="F19" s="374">
        <v>12</v>
      </c>
      <c r="G19" s="4"/>
      <c r="H19" s="4">
        <f t="shared" si="0"/>
        <v>0</v>
      </c>
      <c r="I19" s="397"/>
      <c r="J19" s="4">
        <f t="shared" si="1"/>
        <v>0</v>
      </c>
      <c r="K19" s="4">
        <f t="shared" si="2"/>
        <v>0</v>
      </c>
      <c r="L19" s="88">
        <f t="shared" si="3"/>
        <v>0</v>
      </c>
    </row>
    <row r="20" spans="1:12" ht="15">
      <c r="A20" s="111">
        <v>13</v>
      </c>
      <c r="B20" s="606" t="s">
        <v>231</v>
      </c>
      <c r="C20" s="607"/>
      <c r="D20" s="607"/>
      <c r="E20" s="373" t="s">
        <v>9</v>
      </c>
      <c r="F20" s="374">
        <v>14</v>
      </c>
      <c r="G20" s="4">
        <v>3</v>
      </c>
      <c r="H20" s="4">
        <f t="shared" si="0"/>
        <v>42</v>
      </c>
      <c r="I20" s="397"/>
      <c r="J20" s="4">
        <f t="shared" si="1"/>
        <v>0</v>
      </c>
      <c r="K20" s="4">
        <f t="shared" si="2"/>
        <v>3</v>
      </c>
      <c r="L20" s="88">
        <f t="shared" si="3"/>
        <v>42</v>
      </c>
    </row>
    <row r="21" spans="1:12" ht="15">
      <c r="A21" s="111">
        <v>14</v>
      </c>
      <c r="B21" s="606" t="s">
        <v>232</v>
      </c>
      <c r="C21" s="607"/>
      <c r="D21" s="607"/>
      <c r="E21" s="373" t="s">
        <v>9</v>
      </c>
      <c r="F21" s="374">
        <v>16</v>
      </c>
      <c r="G21" s="4"/>
      <c r="H21" s="4">
        <f t="shared" si="0"/>
        <v>0</v>
      </c>
      <c r="I21" s="397"/>
      <c r="J21" s="4">
        <f t="shared" si="1"/>
        <v>0</v>
      </c>
      <c r="K21" s="4">
        <f t="shared" si="2"/>
        <v>0</v>
      </c>
      <c r="L21" s="88">
        <f t="shared" si="3"/>
        <v>0</v>
      </c>
    </row>
    <row r="22" spans="1:12" ht="15">
      <c r="A22" s="111">
        <v>15</v>
      </c>
      <c r="B22" s="606" t="s">
        <v>233</v>
      </c>
      <c r="C22" s="607"/>
      <c r="D22" s="607"/>
      <c r="E22" s="373" t="s">
        <v>9</v>
      </c>
      <c r="F22" s="374">
        <v>40</v>
      </c>
      <c r="G22" s="4"/>
      <c r="H22" s="4">
        <f t="shared" si="0"/>
        <v>0</v>
      </c>
      <c r="I22" s="397"/>
      <c r="J22" s="4">
        <f t="shared" si="1"/>
        <v>0</v>
      </c>
      <c r="K22" s="4">
        <f t="shared" si="2"/>
        <v>0</v>
      </c>
      <c r="L22" s="88">
        <f t="shared" si="3"/>
        <v>0</v>
      </c>
    </row>
    <row r="23" spans="1:12" ht="15">
      <c r="A23" s="111">
        <v>16</v>
      </c>
      <c r="B23" s="606" t="s">
        <v>52</v>
      </c>
      <c r="C23" s="607"/>
      <c r="D23" s="607"/>
      <c r="E23" s="373" t="s">
        <v>17</v>
      </c>
      <c r="F23" s="374">
        <v>1060</v>
      </c>
      <c r="G23" s="4"/>
      <c r="H23" s="4">
        <f t="shared" si="0"/>
        <v>0</v>
      </c>
      <c r="I23" s="397"/>
      <c r="J23" s="4">
        <f t="shared" si="1"/>
        <v>0</v>
      </c>
      <c r="K23" s="4">
        <f t="shared" si="2"/>
        <v>0</v>
      </c>
      <c r="L23" s="88">
        <f t="shared" si="3"/>
        <v>0</v>
      </c>
    </row>
    <row r="24" spans="1:12" ht="15">
      <c r="A24" s="111">
        <v>17</v>
      </c>
      <c r="B24" s="606" t="s">
        <v>234</v>
      </c>
      <c r="C24" s="606"/>
      <c r="D24" s="606"/>
      <c r="E24" s="373" t="s">
        <v>17</v>
      </c>
      <c r="F24" s="374">
        <v>30</v>
      </c>
      <c r="G24" s="10"/>
      <c r="H24" s="10">
        <f t="shared" si="0"/>
        <v>0</v>
      </c>
      <c r="I24" s="398"/>
      <c r="J24" s="4">
        <f t="shared" si="1"/>
        <v>0</v>
      </c>
      <c r="K24" s="4">
        <f t="shared" si="2"/>
        <v>0</v>
      </c>
      <c r="L24" s="88">
        <f t="shared" si="3"/>
        <v>0</v>
      </c>
    </row>
    <row r="25" spans="1:12" ht="15">
      <c r="A25" s="111">
        <v>18</v>
      </c>
      <c r="B25" s="606" t="s">
        <v>236</v>
      </c>
      <c r="C25" s="607"/>
      <c r="D25" s="607"/>
      <c r="E25" s="373" t="s">
        <v>17</v>
      </c>
      <c r="F25" s="374">
        <v>180</v>
      </c>
      <c r="G25" s="4"/>
      <c r="H25" s="4">
        <f t="shared" si="0"/>
        <v>0</v>
      </c>
      <c r="I25" s="397"/>
      <c r="J25" s="4">
        <f t="shared" si="1"/>
        <v>0</v>
      </c>
      <c r="K25" s="4">
        <f t="shared" si="2"/>
        <v>0</v>
      </c>
      <c r="L25" s="88">
        <f t="shared" si="3"/>
        <v>0</v>
      </c>
    </row>
    <row r="26" spans="1:12" ht="15">
      <c r="A26" s="111">
        <v>19</v>
      </c>
      <c r="B26" s="607" t="s">
        <v>237</v>
      </c>
      <c r="C26" s="606"/>
      <c r="D26" s="606"/>
      <c r="E26" s="373" t="s">
        <v>17</v>
      </c>
      <c r="F26" s="374">
        <v>85</v>
      </c>
      <c r="G26" s="4"/>
      <c r="H26" s="4">
        <f t="shared" si="0"/>
        <v>0</v>
      </c>
      <c r="I26" s="397"/>
      <c r="J26" s="4">
        <f t="shared" si="1"/>
        <v>0</v>
      </c>
      <c r="K26" s="4">
        <f t="shared" si="2"/>
        <v>0</v>
      </c>
      <c r="L26" s="88">
        <f t="shared" si="3"/>
        <v>0</v>
      </c>
    </row>
    <row r="27" spans="1:12" ht="15" thickBot="1">
      <c r="A27" s="402"/>
      <c r="B27" s="633" t="s">
        <v>40</v>
      </c>
      <c r="C27" s="634"/>
      <c r="D27" s="634"/>
      <c r="E27" s="403"/>
      <c r="F27" s="404"/>
      <c r="G27" s="403"/>
      <c r="H27" s="403">
        <f>SUM(H8:H26)</f>
        <v>40457</v>
      </c>
      <c r="I27" s="405"/>
      <c r="J27" s="405">
        <f>SUM(J8:J26)</f>
        <v>22800</v>
      </c>
      <c r="K27" s="403"/>
      <c r="L27" s="406">
        <f t="shared" si="3"/>
        <v>63257</v>
      </c>
    </row>
    <row r="28" spans="1:12" ht="15">
      <c r="A28" s="124"/>
      <c r="B28" s="631"/>
      <c r="C28" s="632"/>
      <c r="D28" s="632"/>
      <c r="E28" s="124"/>
      <c r="F28" s="368"/>
      <c r="G28" s="124"/>
      <c r="H28" s="124"/>
      <c r="I28" s="124"/>
      <c r="J28" s="124"/>
      <c r="K28" s="124"/>
      <c r="L28" s="124"/>
    </row>
  </sheetData>
  <mergeCells count="28">
    <mergeCell ref="B22:D22"/>
    <mergeCell ref="B23:D23"/>
    <mergeCell ref="B28:D28"/>
    <mergeCell ref="B24:D24"/>
    <mergeCell ref="B25:D25"/>
    <mergeCell ref="B26:D26"/>
    <mergeCell ref="B27:D27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I6:J6"/>
    <mergeCell ref="G6:H6"/>
    <mergeCell ref="B9:D9"/>
    <mergeCell ref="A2:L2"/>
    <mergeCell ref="A5:A7"/>
    <mergeCell ref="B5:D7"/>
    <mergeCell ref="E5:E7"/>
    <mergeCell ref="F5:F6"/>
    <mergeCell ref="K5:K7"/>
    <mergeCell ref="L5:L7"/>
    <mergeCell ref="G5:H5"/>
    <mergeCell ref="I5:J5"/>
  </mergeCells>
  <printOptions/>
  <pageMargins left="0.75" right="0.75" top="0.66" bottom="1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27" sqref="A27"/>
    </sheetView>
  </sheetViews>
  <sheetFormatPr defaultColWidth="9.00390625" defaultRowHeight="12.75"/>
  <cols>
    <col min="1" max="1" width="4.125" style="0" customWidth="1"/>
    <col min="4" max="4" width="18.00390625" style="0" customWidth="1"/>
    <col min="5" max="5" width="9.875" style="0" customWidth="1"/>
    <col min="6" max="6" width="7.375" style="0" customWidth="1"/>
    <col min="8" max="8" width="9.375" style="0" customWidth="1"/>
    <col min="9" max="10" width="7.875" style="0" customWidth="1"/>
    <col min="11" max="11" width="8.375" style="0" customWidth="1"/>
    <col min="12" max="12" width="9.00390625" style="0" customWidth="1"/>
    <col min="13" max="13" width="8.625" style="0" customWidth="1"/>
    <col min="14" max="14" width="9.375" style="0" customWidth="1"/>
    <col min="15" max="15" width="11.125" style="0" customWidth="1"/>
    <col min="16" max="16" width="8.375" style="0" customWidth="1"/>
    <col min="17" max="17" width="7.625" style="0" customWidth="1"/>
    <col min="18" max="18" width="8.75390625" style="0" customWidth="1"/>
    <col min="20" max="20" width="10.125" style="0" customWidth="1"/>
  </cols>
  <sheetData>
    <row r="1" spans="6:8" ht="12.75">
      <c r="F1" s="507"/>
      <c r="G1" s="507"/>
      <c r="H1" s="507"/>
    </row>
    <row r="2" spans="6:8" ht="12.75">
      <c r="F2" s="466"/>
      <c r="G2" s="466"/>
      <c r="H2" s="466"/>
    </row>
    <row r="3" spans="6:8" ht="12.75">
      <c r="F3" s="507"/>
      <c r="G3" s="507"/>
      <c r="H3" s="507"/>
    </row>
    <row r="4" spans="1:20" ht="15">
      <c r="A4" s="648" t="s">
        <v>227</v>
      </c>
      <c r="B4" s="648"/>
      <c r="C4" s="648"/>
      <c r="D4" s="648"/>
      <c r="E4" s="648"/>
      <c r="F4" s="648"/>
      <c r="G4" s="648"/>
      <c r="H4" s="648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</row>
    <row r="5" spans="1:20" ht="12.75" customHeight="1">
      <c r="A5" s="591" t="s">
        <v>0</v>
      </c>
      <c r="B5" s="591" t="s">
        <v>1</v>
      </c>
      <c r="C5" s="591"/>
      <c r="D5" s="591"/>
      <c r="E5" s="637" t="s">
        <v>2</v>
      </c>
      <c r="F5" s="418"/>
      <c r="G5" s="647" t="s">
        <v>223</v>
      </c>
      <c r="H5" s="636"/>
      <c r="I5" s="647" t="s">
        <v>223</v>
      </c>
      <c r="J5" s="636"/>
      <c r="K5" s="635" t="s">
        <v>223</v>
      </c>
      <c r="L5" s="636"/>
      <c r="M5" s="635" t="s">
        <v>223</v>
      </c>
      <c r="N5" s="636"/>
      <c r="O5" s="635" t="s">
        <v>223</v>
      </c>
      <c r="P5" s="636"/>
      <c r="Q5" s="635" t="s">
        <v>223</v>
      </c>
      <c r="R5" s="636"/>
      <c r="S5" s="650" t="s">
        <v>4</v>
      </c>
      <c r="T5" s="650" t="s">
        <v>5</v>
      </c>
    </row>
    <row r="6" spans="1:20" ht="12.75">
      <c r="A6" s="591"/>
      <c r="B6" s="591"/>
      <c r="C6" s="591"/>
      <c r="D6" s="591"/>
      <c r="E6" s="637"/>
      <c r="F6" s="421" t="s">
        <v>103</v>
      </c>
      <c r="G6" s="645">
        <v>1</v>
      </c>
      <c r="H6" s="646"/>
      <c r="I6" s="651">
        <v>3</v>
      </c>
      <c r="J6" s="636"/>
      <c r="K6" s="636">
        <v>9</v>
      </c>
      <c r="L6" s="636"/>
      <c r="M6" s="636">
        <v>11</v>
      </c>
      <c r="N6" s="652"/>
      <c r="O6" s="652">
        <v>15</v>
      </c>
      <c r="P6" s="647"/>
      <c r="Q6" s="647">
        <v>19</v>
      </c>
      <c r="R6" s="636"/>
      <c r="S6" s="650"/>
      <c r="T6" s="650"/>
    </row>
    <row r="7" spans="1:20" ht="25.5">
      <c r="A7" s="591"/>
      <c r="B7" s="591"/>
      <c r="C7" s="591"/>
      <c r="D7" s="591"/>
      <c r="E7" s="637"/>
      <c r="F7" s="422" t="s">
        <v>238</v>
      </c>
      <c r="G7" s="419" t="s">
        <v>6</v>
      </c>
      <c r="H7" s="372" t="s">
        <v>7</v>
      </c>
      <c r="I7" s="371" t="s">
        <v>6</v>
      </c>
      <c r="J7" s="372" t="s">
        <v>7</v>
      </c>
      <c r="K7" s="371" t="s">
        <v>6</v>
      </c>
      <c r="L7" s="372" t="s">
        <v>7</v>
      </c>
      <c r="M7" s="371" t="s">
        <v>6</v>
      </c>
      <c r="N7" s="372" t="s">
        <v>7</v>
      </c>
      <c r="O7" s="371" t="s">
        <v>6</v>
      </c>
      <c r="P7" s="372" t="s">
        <v>7</v>
      </c>
      <c r="Q7" s="371" t="s">
        <v>6</v>
      </c>
      <c r="R7" s="372" t="s">
        <v>7</v>
      </c>
      <c r="S7" s="650"/>
      <c r="T7" s="650"/>
    </row>
    <row r="8" spans="1:20" ht="15">
      <c r="A8" s="373">
        <v>1</v>
      </c>
      <c r="B8" s="504" t="s">
        <v>42</v>
      </c>
      <c r="C8" s="504"/>
      <c r="D8" s="504"/>
      <c r="E8" s="373" t="s">
        <v>17</v>
      </c>
      <c r="F8" s="420">
        <v>22800</v>
      </c>
      <c r="G8" s="374"/>
      <c r="H8" s="374">
        <f>G8*F8</f>
        <v>0</v>
      </c>
      <c r="I8" s="15"/>
      <c r="J8" s="15">
        <f>I8*F8</f>
        <v>0</v>
      </c>
      <c r="K8" s="455">
        <f>2</f>
        <v>2</v>
      </c>
      <c r="L8" s="15">
        <f>K8*F8</f>
        <v>45600</v>
      </c>
      <c r="M8" s="15">
        <v>2</v>
      </c>
      <c r="N8" s="15">
        <f>M8*F8</f>
        <v>45600</v>
      </c>
      <c r="O8" s="15"/>
      <c r="P8" s="15"/>
      <c r="Q8" s="15">
        <v>1</v>
      </c>
      <c r="R8" s="15">
        <f>Q8*F8</f>
        <v>22800</v>
      </c>
      <c r="S8" s="336">
        <f>G8+I8+K8+M8+O8+Q8</f>
        <v>5</v>
      </c>
      <c r="T8" s="336">
        <f>H8+J8+L8+N8+P8+R8</f>
        <v>114000</v>
      </c>
    </row>
    <row r="9" spans="1:20" ht="15">
      <c r="A9" s="407">
        <v>2</v>
      </c>
      <c r="B9" s="638" t="s">
        <v>247</v>
      </c>
      <c r="C9" s="639"/>
      <c r="D9" s="640"/>
      <c r="E9" s="503" t="s">
        <v>17</v>
      </c>
      <c r="F9" s="420">
        <v>20427</v>
      </c>
      <c r="G9" s="374"/>
      <c r="H9" s="374"/>
      <c r="I9" s="15"/>
      <c r="J9" s="15"/>
      <c r="K9" s="455"/>
      <c r="L9" s="15"/>
      <c r="M9" s="15"/>
      <c r="N9" s="15"/>
      <c r="O9" s="15">
        <v>1</v>
      </c>
      <c r="P9" s="15">
        <v>20427</v>
      </c>
      <c r="Q9" s="15"/>
      <c r="R9" s="15"/>
      <c r="S9" s="336">
        <f aca="true" t="shared" si="0" ref="S9:S27">G9+I9+K9+M9+O9+Q9</f>
        <v>1</v>
      </c>
      <c r="T9" s="336">
        <f aca="true" t="shared" si="1" ref="T9:T27">H9+J9+L9+N9+P9+R9</f>
        <v>20427</v>
      </c>
    </row>
    <row r="10" spans="1:20" ht="15">
      <c r="A10" s="373">
        <v>3</v>
      </c>
      <c r="B10" s="649" t="s">
        <v>222</v>
      </c>
      <c r="C10" s="649"/>
      <c r="D10" s="649"/>
      <c r="E10" s="373" t="s">
        <v>17</v>
      </c>
      <c r="F10" s="373">
        <v>6000</v>
      </c>
      <c r="G10" s="374"/>
      <c r="H10" s="374">
        <f>G10*F10</f>
        <v>0</v>
      </c>
      <c r="I10" s="15">
        <v>1</v>
      </c>
      <c r="J10" s="15">
        <f aca="true" t="shared" si="2" ref="J10:J27">I10*F10</f>
        <v>6000</v>
      </c>
      <c r="K10" s="455">
        <f>1</f>
        <v>1</v>
      </c>
      <c r="L10" s="15">
        <f aca="true" t="shared" si="3" ref="L10:L27">K10*F10</f>
        <v>6000</v>
      </c>
      <c r="M10" s="15">
        <v>1</v>
      </c>
      <c r="N10" s="15">
        <f aca="true" t="shared" si="4" ref="N10:N27">M10*F10</f>
        <v>6000</v>
      </c>
      <c r="O10" s="15"/>
      <c r="P10" s="15"/>
      <c r="Q10" s="15"/>
      <c r="R10" s="15">
        <f aca="true" t="shared" si="5" ref="R10:R27">Q10*F10</f>
        <v>0</v>
      </c>
      <c r="S10" s="336">
        <f t="shared" si="0"/>
        <v>3</v>
      </c>
      <c r="T10" s="336">
        <f t="shared" si="1"/>
        <v>18000</v>
      </c>
    </row>
    <row r="11" spans="1:20" ht="15">
      <c r="A11" s="373">
        <v>4</v>
      </c>
      <c r="B11" s="606" t="s">
        <v>235</v>
      </c>
      <c r="C11" s="607"/>
      <c r="D11" s="607"/>
      <c r="E11" s="373" t="s">
        <v>17</v>
      </c>
      <c r="F11" s="374">
        <v>90</v>
      </c>
      <c r="G11" s="376">
        <f>286</f>
        <v>286</v>
      </c>
      <c r="H11" s="374">
        <f>F11*G11</f>
        <v>25740</v>
      </c>
      <c r="I11" s="15"/>
      <c r="J11" s="15">
        <f t="shared" si="2"/>
        <v>0</v>
      </c>
      <c r="K11" s="455"/>
      <c r="L11" s="15">
        <f t="shared" si="3"/>
        <v>0</v>
      </c>
      <c r="M11" s="15"/>
      <c r="N11" s="15">
        <f t="shared" si="4"/>
        <v>0</v>
      </c>
      <c r="O11" s="15"/>
      <c r="P11" s="15"/>
      <c r="Q11" s="15"/>
      <c r="R11" s="15">
        <f t="shared" si="5"/>
        <v>0</v>
      </c>
      <c r="S11" s="336">
        <f t="shared" si="0"/>
        <v>286</v>
      </c>
      <c r="T11" s="336">
        <f t="shared" si="1"/>
        <v>25740</v>
      </c>
    </row>
    <row r="12" spans="1:20" ht="15">
      <c r="A12" s="373">
        <v>5</v>
      </c>
      <c r="B12" s="369" t="s">
        <v>43</v>
      </c>
      <c r="C12" s="369"/>
      <c r="D12" s="369"/>
      <c r="E12" s="373" t="s">
        <v>17</v>
      </c>
      <c r="F12" s="374">
        <v>65</v>
      </c>
      <c r="G12" s="374"/>
      <c r="H12" s="374">
        <f aca="true" t="shared" si="6" ref="H12:H23">F12*G12</f>
        <v>0</v>
      </c>
      <c r="I12" s="15"/>
      <c r="J12" s="15">
        <f t="shared" si="2"/>
        <v>0</v>
      </c>
      <c r="K12" s="455"/>
      <c r="L12" s="15">
        <f t="shared" si="3"/>
        <v>0</v>
      </c>
      <c r="M12" s="15"/>
      <c r="N12" s="15">
        <f t="shared" si="4"/>
        <v>0</v>
      </c>
      <c r="O12" s="15"/>
      <c r="P12" s="15"/>
      <c r="Q12" s="15"/>
      <c r="R12" s="15">
        <f t="shared" si="5"/>
        <v>0</v>
      </c>
      <c r="S12" s="336">
        <f t="shared" si="0"/>
        <v>0</v>
      </c>
      <c r="T12" s="336">
        <f t="shared" si="1"/>
        <v>0</v>
      </c>
    </row>
    <row r="13" spans="1:20" ht="15">
      <c r="A13" s="373">
        <v>6</v>
      </c>
      <c r="B13" s="369" t="s">
        <v>44</v>
      </c>
      <c r="C13" s="369"/>
      <c r="D13" s="369"/>
      <c r="E13" s="373" t="s">
        <v>17</v>
      </c>
      <c r="F13" s="374">
        <v>34</v>
      </c>
      <c r="G13" s="374"/>
      <c r="H13" s="374">
        <f t="shared" si="6"/>
        <v>0</v>
      </c>
      <c r="I13" s="15"/>
      <c r="J13" s="15">
        <f t="shared" si="2"/>
        <v>0</v>
      </c>
      <c r="K13" s="455"/>
      <c r="L13" s="15">
        <f t="shared" si="3"/>
        <v>0</v>
      </c>
      <c r="M13" s="15"/>
      <c r="N13" s="15">
        <f t="shared" si="4"/>
        <v>0</v>
      </c>
      <c r="O13" s="15"/>
      <c r="P13" s="15"/>
      <c r="Q13" s="15"/>
      <c r="R13" s="15">
        <f t="shared" si="5"/>
        <v>0</v>
      </c>
      <c r="S13" s="336">
        <f t="shared" si="0"/>
        <v>0</v>
      </c>
      <c r="T13" s="336">
        <f t="shared" si="1"/>
        <v>0</v>
      </c>
    </row>
    <row r="14" spans="1:20" ht="15">
      <c r="A14" s="373">
        <v>7</v>
      </c>
      <c r="B14" s="369" t="s">
        <v>45</v>
      </c>
      <c r="C14" s="369"/>
      <c r="D14" s="369"/>
      <c r="E14" s="373" t="s">
        <v>17</v>
      </c>
      <c r="F14" s="374">
        <v>30</v>
      </c>
      <c r="G14" s="374"/>
      <c r="H14" s="374">
        <f t="shared" si="6"/>
        <v>0</v>
      </c>
      <c r="I14" s="15"/>
      <c r="J14" s="15">
        <f t="shared" si="2"/>
        <v>0</v>
      </c>
      <c r="K14" s="455"/>
      <c r="L14" s="15">
        <f t="shared" si="3"/>
        <v>0</v>
      </c>
      <c r="M14" s="15"/>
      <c r="N14" s="15">
        <f t="shared" si="4"/>
        <v>0</v>
      </c>
      <c r="O14" s="15"/>
      <c r="P14" s="15"/>
      <c r="Q14" s="15"/>
      <c r="R14" s="15">
        <f t="shared" si="5"/>
        <v>0</v>
      </c>
      <c r="S14" s="336">
        <f t="shared" si="0"/>
        <v>0</v>
      </c>
      <c r="T14" s="336">
        <f t="shared" si="1"/>
        <v>0</v>
      </c>
    </row>
    <row r="15" spans="1:20" ht="15">
      <c r="A15" s="373">
        <v>8</v>
      </c>
      <c r="B15" s="607" t="s">
        <v>46</v>
      </c>
      <c r="C15" s="607"/>
      <c r="D15" s="607"/>
      <c r="E15" s="373" t="s">
        <v>9</v>
      </c>
      <c r="F15" s="374">
        <v>15</v>
      </c>
      <c r="G15" s="374"/>
      <c r="H15" s="374">
        <f t="shared" si="6"/>
        <v>0</v>
      </c>
      <c r="I15" s="15">
        <v>150</v>
      </c>
      <c r="J15" s="15">
        <f t="shared" si="2"/>
        <v>2250</v>
      </c>
      <c r="K15" s="455"/>
      <c r="L15" s="15">
        <f t="shared" si="3"/>
        <v>0</v>
      </c>
      <c r="M15" s="15"/>
      <c r="N15" s="15">
        <f t="shared" si="4"/>
        <v>0</v>
      </c>
      <c r="O15" s="15"/>
      <c r="P15" s="15"/>
      <c r="Q15" s="15"/>
      <c r="R15" s="15">
        <f t="shared" si="5"/>
        <v>0</v>
      </c>
      <c r="S15" s="336">
        <f t="shared" si="0"/>
        <v>150</v>
      </c>
      <c r="T15" s="336">
        <f t="shared" si="1"/>
        <v>2250</v>
      </c>
    </row>
    <row r="16" spans="1:20" ht="15">
      <c r="A16" s="373">
        <v>9</v>
      </c>
      <c r="B16" s="607" t="s">
        <v>47</v>
      </c>
      <c r="C16" s="607"/>
      <c r="D16" s="607"/>
      <c r="E16" s="373" t="s">
        <v>9</v>
      </c>
      <c r="F16" s="374">
        <v>47</v>
      </c>
      <c r="G16" s="374"/>
      <c r="H16" s="374">
        <f t="shared" si="6"/>
        <v>0</v>
      </c>
      <c r="I16" s="15"/>
      <c r="J16" s="15">
        <f t="shared" si="2"/>
        <v>0</v>
      </c>
      <c r="K16" s="455"/>
      <c r="L16" s="15">
        <f t="shared" si="3"/>
        <v>0</v>
      </c>
      <c r="M16" s="15"/>
      <c r="N16" s="15">
        <f t="shared" si="4"/>
        <v>0</v>
      </c>
      <c r="O16" s="15"/>
      <c r="P16" s="15"/>
      <c r="Q16" s="15"/>
      <c r="R16" s="15">
        <f t="shared" si="5"/>
        <v>0</v>
      </c>
      <c r="S16" s="336">
        <f t="shared" si="0"/>
        <v>0</v>
      </c>
      <c r="T16" s="336">
        <f t="shared" si="1"/>
        <v>0</v>
      </c>
    </row>
    <row r="17" spans="1:20" ht="15">
      <c r="A17" s="373">
        <v>10</v>
      </c>
      <c r="B17" s="606" t="s">
        <v>48</v>
      </c>
      <c r="C17" s="607"/>
      <c r="D17" s="607"/>
      <c r="E17" s="373" t="s">
        <v>9</v>
      </c>
      <c r="F17" s="374">
        <v>118</v>
      </c>
      <c r="G17" s="374"/>
      <c r="H17" s="374">
        <f t="shared" si="6"/>
        <v>0</v>
      </c>
      <c r="I17" s="15"/>
      <c r="J17" s="15">
        <f t="shared" si="2"/>
        <v>0</v>
      </c>
      <c r="K17" s="455"/>
      <c r="L17" s="15">
        <f t="shared" si="3"/>
        <v>0</v>
      </c>
      <c r="M17" s="15"/>
      <c r="N17" s="15">
        <f t="shared" si="4"/>
        <v>0</v>
      </c>
      <c r="O17" s="15"/>
      <c r="P17" s="15"/>
      <c r="Q17" s="15"/>
      <c r="R17" s="15">
        <f t="shared" si="5"/>
        <v>0</v>
      </c>
      <c r="S17" s="336">
        <f t="shared" si="0"/>
        <v>0</v>
      </c>
      <c r="T17" s="336">
        <f t="shared" si="1"/>
        <v>0</v>
      </c>
    </row>
    <row r="18" spans="1:20" ht="15">
      <c r="A18" s="373">
        <v>11</v>
      </c>
      <c r="B18" s="606" t="s">
        <v>49</v>
      </c>
      <c r="C18" s="607"/>
      <c r="D18" s="607"/>
      <c r="E18" s="373" t="s">
        <v>9</v>
      </c>
      <c r="F18" s="374">
        <v>556</v>
      </c>
      <c r="G18" s="374"/>
      <c r="H18" s="374">
        <f t="shared" si="6"/>
        <v>0</v>
      </c>
      <c r="I18" s="15"/>
      <c r="J18" s="15">
        <f t="shared" si="2"/>
        <v>0</v>
      </c>
      <c r="K18" s="455">
        <f>70</f>
        <v>70</v>
      </c>
      <c r="L18" s="15">
        <f t="shared" si="3"/>
        <v>38920</v>
      </c>
      <c r="M18" s="15">
        <v>70</v>
      </c>
      <c r="N18" s="15">
        <f t="shared" si="4"/>
        <v>38920</v>
      </c>
      <c r="O18" s="15"/>
      <c r="P18" s="15"/>
      <c r="Q18" s="15"/>
      <c r="R18" s="15">
        <f t="shared" si="5"/>
        <v>0</v>
      </c>
      <c r="S18" s="336">
        <f t="shared" si="0"/>
        <v>140</v>
      </c>
      <c r="T18" s="336">
        <f t="shared" si="1"/>
        <v>77840</v>
      </c>
    </row>
    <row r="19" spans="1:20" ht="15">
      <c r="A19" s="373">
        <v>12</v>
      </c>
      <c r="B19" s="606" t="s">
        <v>50</v>
      </c>
      <c r="C19" s="607"/>
      <c r="D19" s="607"/>
      <c r="E19" s="373" t="s">
        <v>9</v>
      </c>
      <c r="F19" s="374">
        <v>725</v>
      </c>
      <c r="G19" s="374"/>
      <c r="H19" s="374">
        <f t="shared" si="6"/>
        <v>0</v>
      </c>
      <c r="I19" s="15"/>
      <c r="J19" s="15">
        <f t="shared" si="2"/>
        <v>0</v>
      </c>
      <c r="K19" s="455">
        <f>3</f>
        <v>3</v>
      </c>
      <c r="L19" s="15">
        <f t="shared" si="3"/>
        <v>2175</v>
      </c>
      <c r="M19" s="15">
        <v>3</v>
      </c>
      <c r="N19" s="15">
        <f t="shared" si="4"/>
        <v>2175</v>
      </c>
      <c r="O19" s="15"/>
      <c r="P19" s="15"/>
      <c r="Q19" s="15">
        <v>3</v>
      </c>
      <c r="R19" s="15">
        <f t="shared" si="5"/>
        <v>2175</v>
      </c>
      <c r="S19" s="336">
        <f t="shared" si="0"/>
        <v>9</v>
      </c>
      <c r="T19" s="336">
        <f t="shared" si="1"/>
        <v>6525</v>
      </c>
    </row>
    <row r="20" spans="1:20" ht="15">
      <c r="A20" s="373">
        <v>13</v>
      </c>
      <c r="B20" s="607" t="s">
        <v>51</v>
      </c>
      <c r="C20" s="607"/>
      <c r="D20" s="607"/>
      <c r="E20" s="373" t="s">
        <v>9</v>
      </c>
      <c r="F20" s="374">
        <v>12</v>
      </c>
      <c r="G20" s="374"/>
      <c r="H20" s="374">
        <f t="shared" si="6"/>
        <v>0</v>
      </c>
      <c r="I20" s="15"/>
      <c r="J20" s="15">
        <f t="shared" si="2"/>
        <v>0</v>
      </c>
      <c r="K20" s="455"/>
      <c r="L20" s="15">
        <f t="shared" si="3"/>
        <v>0</v>
      </c>
      <c r="M20" s="15"/>
      <c r="N20" s="15">
        <f t="shared" si="4"/>
        <v>0</v>
      </c>
      <c r="O20" s="15"/>
      <c r="P20" s="15"/>
      <c r="Q20" s="15"/>
      <c r="R20" s="15">
        <f t="shared" si="5"/>
        <v>0</v>
      </c>
      <c r="S20" s="336">
        <f t="shared" si="0"/>
        <v>0</v>
      </c>
      <c r="T20" s="336">
        <f t="shared" si="1"/>
        <v>0</v>
      </c>
    </row>
    <row r="21" spans="1:20" ht="15">
      <c r="A21" s="373">
        <v>14</v>
      </c>
      <c r="B21" s="606" t="s">
        <v>231</v>
      </c>
      <c r="C21" s="607"/>
      <c r="D21" s="607"/>
      <c r="E21" s="373" t="s">
        <v>9</v>
      </c>
      <c r="F21" s="374">
        <v>14</v>
      </c>
      <c r="G21" s="374"/>
      <c r="H21" s="374">
        <f t="shared" si="6"/>
        <v>0</v>
      </c>
      <c r="I21" s="15"/>
      <c r="J21" s="15">
        <f t="shared" si="2"/>
        <v>0</v>
      </c>
      <c r="K21" s="455"/>
      <c r="L21" s="15">
        <f t="shared" si="3"/>
        <v>0</v>
      </c>
      <c r="M21" s="15"/>
      <c r="N21" s="15">
        <f t="shared" si="4"/>
        <v>0</v>
      </c>
      <c r="O21" s="15"/>
      <c r="P21" s="15"/>
      <c r="Q21" s="15"/>
      <c r="R21" s="15">
        <f t="shared" si="5"/>
        <v>0</v>
      </c>
      <c r="S21" s="336">
        <f t="shared" si="0"/>
        <v>0</v>
      </c>
      <c r="T21" s="336">
        <f t="shared" si="1"/>
        <v>0</v>
      </c>
    </row>
    <row r="22" spans="1:20" ht="15">
      <c r="A22" s="373">
        <v>15</v>
      </c>
      <c r="B22" s="606" t="s">
        <v>232</v>
      </c>
      <c r="C22" s="607"/>
      <c r="D22" s="607"/>
      <c r="E22" s="373" t="s">
        <v>9</v>
      </c>
      <c r="F22" s="374">
        <v>16</v>
      </c>
      <c r="G22" s="374">
        <v>572</v>
      </c>
      <c r="H22" s="374">
        <f t="shared" si="6"/>
        <v>9152</v>
      </c>
      <c r="I22" s="15"/>
      <c r="J22" s="15">
        <f t="shared" si="2"/>
        <v>0</v>
      </c>
      <c r="K22" s="455"/>
      <c r="L22" s="15">
        <f t="shared" si="3"/>
        <v>0</v>
      </c>
      <c r="M22" s="15"/>
      <c r="N22" s="15">
        <f t="shared" si="4"/>
        <v>0</v>
      </c>
      <c r="O22" s="15"/>
      <c r="P22" s="15"/>
      <c r="Q22" s="15"/>
      <c r="R22" s="15">
        <f t="shared" si="5"/>
        <v>0</v>
      </c>
      <c r="S22" s="336">
        <f t="shared" si="0"/>
        <v>572</v>
      </c>
      <c r="T22" s="336">
        <f t="shared" si="1"/>
        <v>9152</v>
      </c>
    </row>
    <row r="23" spans="1:20" ht="15">
      <c r="A23" s="373">
        <v>16</v>
      </c>
      <c r="B23" s="606" t="s">
        <v>233</v>
      </c>
      <c r="C23" s="607"/>
      <c r="D23" s="607"/>
      <c r="E23" s="373" t="s">
        <v>9</v>
      </c>
      <c r="F23" s="374">
        <v>40</v>
      </c>
      <c r="G23" s="374"/>
      <c r="H23" s="374">
        <f t="shared" si="6"/>
        <v>0</v>
      </c>
      <c r="I23" s="15"/>
      <c r="J23" s="15">
        <f t="shared" si="2"/>
        <v>0</v>
      </c>
      <c r="K23" s="455">
        <f>70</f>
        <v>70</v>
      </c>
      <c r="L23" s="15">
        <f t="shared" si="3"/>
        <v>2800</v>
      </c>
      <c r="M23" s="15">
        <v>70</v>
      </c>
      <c r="N23" s="15">
        <f t="shared" si="4"/>
        <v>2800</v>
      </c>
      <c r="O23" s="15"/>
      <c r="P23" s="15"/>
      <c r="Q23" s="15"/>
      <c r="R23" s="15">
        <f t="shared" si="5"/>
        <v>0</v>
      </c>
      <c r="S23" s="336">
        <f t="shared" si="0"/>
        <v>140</v>
      </c>
      <c r="T23" s="336">
        <f t="shared" si="1"/>
        <v>5600</v>
      </c>
    </row>
    <row r="24" spans="1:20" ht="15">
      <c r="A24" s="373">
        <v>17</v>
      </c>
      <c r="B24" s="606" t="s">
        <v>52</v>
      </c>
      <c r="C24" s="607"/>
      <c r="D24" s="607"/>
      <c r="E24" s="373" t="s">
        <v>17</v>
      </c>
      <c r="F24" s="374">
        <v>1060</v>
      </c>
      <c r="G24" s="376">
        <f>143-32</f>
        <v>111</v>
      </c>
      <c r="H24" s="374">
        <f>G24*F24</f>
        <v>117660</v>
      </c>
      <c r="I24" s="15"/>
      <c r="J24" s="15">
        <f t="shared" si="2"/>
        <v>0</v>
      </c>
      <c r="K24" s="455"/>
      <c r="L24" s="15">
        <f t="shared" si="3"/>
        <v>0</v>
      </c>
      <c r="M24" s="15"/>
      <c r="N24" s="15">
        <f t="shared" si="4"/>
        <v>0</v>
      </c>
      <c r="O24" s="15"/>
      <c r="P24" s="15"/>
      <c r="Q24" s="15"/>
      <c r="R24" s="15">
        <f t="shared" si="5"/>
        <v>0</v>
      </c>
      <c r="S24" s="336">
        <f t="shared" si="0"/>
        <v>111</v>
      </c>
      <c r="T24" s="336">
        <f t="shared" si="1"/>
        <v>117660</v>
      </c>
    </row>
    <row r="25" spans="1:20" ht="15">
      <c r="A25" s="373">
        <v>18</v>
      </c>
      <c r="B25" s="606" t="s">
        <v>234</v>
      </c>
      <c r="C25" s="606"/>
      <c r="D25" s="606"/>
      <c r="E25" s="373" t="s">
        <v>17</v>
      </c>
      <c r="F25" s="374">
        <v>30</v>
      </c>
      <c r="G25" s="374">
        <v>220</v>
      </c>
      <c r="H25" s="374">
        <f>G25*F25</f>
        <v>6600</v>
      </c>
      <c r="I25" s="15"/>
      <c r="J25" s="423">
        <f t="shared" si="2"/>
        <v>0</v>
      </c>
      <c r="K25" s="455"/>
      <c r="L25" s="15">
        <f t="shared" si="3"/>
        <v>0</v>
      </c>
      <c r="M25" s="15"/>
      <c r="N25" s="15">
        <f t="shared" si="4"/>
        <v>0</v>
      </c>
      <c r="O25" s="15"/>
      <c r="P25" s="15"/>
      <c r="Q25" s="15"/>
      <c r="R25" s="15">
        <f t="shared" si="5"/>
        <v>0</v>
      </c>
      <c r="S25" s="336">
        <f t="shared" si="0"/>
        <v>220</v>
      </c>
      <c r="T25" s="336">
        <f t="shared" si="1"/>
        <v>6600</v>
      </c>
    </row>
    <row r="26" spans="1:20" ht="15">
      <c r="A26" s="373">
        <v>19</v>
      </c>
      <c r="B26" s="606" t="s">
        <v>236</v>
      </c>
      <c r="C26" s="607"/>
      <c r="D26" s="607"/>
      <c r="E26" s="373" t="s">
        <v>17</v>
      </c>
      <c r="F26" s="374">
        <v>180</v>
      </c>
      <c r="G26" s="376">
        <f>143</f>
        <v>143</v>
      </c>
      <c r="H26" s="374">
        <f>G26*F26</f>
        <v>25740</v>
      </c>
      <c r="I26" s="15"/>
      <c r="J26" s="423">
        <f t="shared" si="2"/>
        <v>0</v>
      </c>
      <c r="K26" s="455"/>
      <c r="L26" s="15">
        <f t="shared" si="3"/>
        <v>0</v>
      </c>
      <c r="M26" s="15"/>
      <c r="N26" s="15">
        <f t="shared" si="4"/>
        <v>0</v>
      </c>
      <c r="O26" s="15"/>
      <c r="P26" s="15"/>
      <c r="Q26" s="15"/>
      <c r="R26" s="15">
        <f t="shared" si="5"/>
        <v>0</v>
      </c>
      <c r="S26" s="336">
        <f t="shared" si="0"/>
        <v>143</v>
      </c>
      <c r="T26" s="336">
        <f t="shared" si="1"/>
        <v>25740</v>
      </c>
    </row>
    <row r="27" spans="1:20" ht="15">
      <c r="A27" s="373">
        <v>20</v>
      </c>
      <c r="B27" s="607" t="s">
        <v>237</v>
      </c>
      <c r="C27" s="606"/>
      <c r="D27" s="606"/>
      <c r="E27" s="373" t="s">
        <v>17</v>
      </c>
      <c r="F27" s="374">
        <v>85</v>
      </c>
      <c r="G27" s="374">
        <v>55</v>
      </c>
      <c r="H27" s="374">
        <f>G27*F27</f>
        <v>4675</v>
      </c>
      <c r="I27" s="15"/>
      <c r="J27" s="423">
        <f t="shared" si="2"/>
        <v>0</v>
      </c>
      <c r="K27" s="455"/>
      <c r="L27" s="15">
        <f t="shared" si="3"/>
        <v>0</v>
      </c>
      <c r="M27" s="15"/>
      <c r="N27" s="15">
        <f t="shared" si="4"/>
        <v>0</v>
      </c>
      <c r="O27" s="15"/>
      <c r="P27" s="15"/>
      <c r="Q27" s="15"/>
      <c r="R27" s="15">
        <f t="shared" si="5"/>
        <v>0</v>
      </c>
      <c r="S27" s="336">
        <f t="shared" si="0"/>
        <v>55</v>
      </c>
      <c r="T27" s="336">
        <f t="shared" si="1"/>
        <v>4675</v>
      </c>
    </row>
    <row r="28" spans="1:20" ht="14.25">
      <c r="A28" s="375"/>
      <c r="B28" s="641" t="s">
        <v>40</v>
      </c>
      <c r="C28" s="642"/>
      <c r="D28" s="642"/>
      <c r="E28" s="375"/>
      <c r="F28" s="376"/>
      <c r="G28" s="376"/>
      <c r="H28" s="376">
        <f>SUM(H8:H27)</f>
        <v>189567</v>
      </c>
      <c r="I28" s="424"/>
      <c r="J28" s="424">
        <f>SUM(J8:J27)</f>
        <v>8250</v>
      </c>
      <c r="K28" s="424"/>
      <c r="L28" s="424">
        <f>SUM(L8:L27)</f>
        <v>95495</v>
      </c>
      <c r="M28" s="424"/>
      <c r="N28" s="424">
        <f>SUM(N8:N27)</f>
        <v>95495</v>
      </c>
      <c r="O28" s="424"/>
      <c r="P28" s="424">
        <f>SUM(P8:P27)</f>
        <v>20427</v>
      </c>
      <c r="Q28" s="424"/>
      <c r="R28" s="424">
        <f>SUM(R8:R27)</f>
        <v>24975</v>
      </c>
      <c r="S28" s="425"/>
      <c r="T28" s="425">
        <f>SUM(T8:T27)</f>
        <v>434209</v>
      </c>
    </row>
    <row r="29" spans="1:22" ht="14.25">
      <c r="A29" s="31"/>
      <c r="B29" s="643"/>
      <c r="C29" s="644"/>
      <c r="D29" s="644"/>
      <c r="E29" s="31"/>
      <c r="F29" s="122"/>
      <c r="G29" s="122"/>
      <c r="H29" s="12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4.25">
      <c r="A30" s="31"/>
      <c r="B30" s="644"/>
      <c r="C30" s="644"/>
      <c r="D30" s="644"/>
      <c r="E30" s="31"/>
      <c r="F30" s="122"/>
      <c r="G30" s="122"/>
      <c r="H30" s="122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4.25">
      <c r="A31" s="31"/>
      <c r="B31" s="643"/>
      <c r="C31" s="644"/>
      <c r="D31" s="644"/>
      <c r="E31" s="31"/>
      <c r="F31" s="122"/>
      <c r="G31" s="122"/>
      <c r="H31" s="12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">
      <c r="A32" s="124"/>
      <c r="B32" s="631"/>
      <c r="C32" s="632"/>
      <c r="D32" s="632"/>
      <c r="E32" s="124"/>
      <c r="F32" s="368"/>
      <c r="G32" s="368"/>
      <c r="H32" s="368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26"/>
      <c r="V32" s="26"/>
    </row>
    <row r="33" spans="1:22" ht="12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26"/>
      <c r="V33" s="26"/>
    </row>
  </sheetData>
  <mergeCells count="41">
    <mergeCell ref="S5:S7"/>
    <mergeCell ref="T5:T7"/>
    <mergeCell ref="I6:J6"/>
    <mergeCell ref="K6:L6"/>
    <mergeCell ref="M6:N6"/>
    <mergeCell ref="Q6:R6"/>
    <mergeCell ref="O5:P5"/>
    <mergeCell ref="O6:P6"/>
    <mergeCell ref="I5:J5"/>
    <mergeCell ref="K5:L5"/>
    <mergeCell ref="F1:H1"/>
    <mergeCell ref="B16:D16"/>
    <mergeCell ref="B11:D11"/>
    <mergeCell ref="B15:D15"/>
    <mergeCell ref="G6:H6"/>
    <mergeCell ref="G5:H5"/>
    <mergeCell ref="A4:H4"/>
    <mergeCell ref="B10:D10"/>
    <mergeCell ref="A5:A7"/>
    <mergeCell ref="B5:D7"/>
    <mergeCell ref="B32:D32"/>
    <mergeCell ref="B24:D24"/>
    <mergeCell ref="B28:D28"/>
    <mergeCell ref="B29:D29"/>
    <mergeCell ref="B30:D30"/>
    <mergeCell ref="B25:D25"/>
    <mergeCell ref="B26:D26"/>
    <mergeCell ref="B27:D27"/>
    <mergeCell ref="B31:D31"/>
    <mergeCell ref="F3:H3"/>
    <mergeCell ref="B18:D18"/>
    <mergeCell ref="B20:D20"/>
    <mergeCell ref="B21:D21"/>
    <mergeCell ref="B17:D17"/>
    <mergeCell ref="E5:E7"/>
    <mergeCell ref="B9:D9"/>
    <mergeCell ref="M5:N5"/>
    <mergeCell ref="Q5:R5"/>
    <mergeCell ref="B23:D23"/>
    <mergeCell ref="B19:D19"/>
    <mergeCell ref="B22:D22"/>
  </mergeCells>
  <printOptions/>
  <pageMargins left="0.75" right="0.19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1">
      <selection activeCell="A1" sqref="A1:N31"/>
    </sheetView>
  </sheetViews>
  <sheetFormatPr defaultColWidth="9.00390625" defaultRowHeight="12.75"/>
  <cols>
    <col min="1" max="1" width="4.125" style="0" customWidth="1"/>
    <col min="4" max="4" width="13.125" style="0" customWidth="1"/>
    <col min="5" max="5" width="6.125" style="0" customWidth="1"/>
    <col min="6" max="6" width="6.75390625" style="0" customWidth="1"/>
    <col min="7" max="7" width="6.375" style="0" customWidth="1"/>
    <col min="8" max="8" width="7.25390625" style="0" customWidth="1"/>
    <col min="9" max="9" width="6.75390625" style="0" customWidth="1"/>
    <col min="10" max="10" width="7.875" style="0" customWidth="1"/>
    <col min="11" max="11" width="7.375" style="0" customWidth="1"/>
    <col min="12" max="12" width="7.125" style="0" customWidth="1"/>
    <col min="13" max="13" width="7.875" style="0" customWidth="1"/>
    <col min="14" max="14" width="9.00390625" style="0" customWidth="1"/>
  </cols>
  <sheetData>
    <row r="1" spans="12:14" ht="14.25">
      <c r="L1" s="655" t="s">
        <v>243</v>
      </c>
      <c r="M1" s="655"/>
      <c r="N1" s="655"/>
    </row>
    <row r="2" spans="12:14" ht="14.25">
      <c r="L2" s="655"/>
      <c r="M2" s="655"/>
      <c r="N2" s="655"/>
    </row>
    <row r="3" spans="12:14" ht="14.25">
      <c r="L3" s="656" t="s">
        <v>246</v>
      </c>
      <c r="M3" s="655"/>
      <c r="N3" s="655"/>
    </row>
    <row r="4" spans="1:14" ht="15">
      <c r="A4" s="492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655" t="s">
        <v>244</v>
      </c>
      <c r="M4" s="655"/>
      <c r="N4" s="655"/>
    </row>
    <row r="5" spans="1:14" ht="15">
      <c r="A5" s="492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507"/>
      <c r="M5" s="507"/>
      <c r="N5" s="507"/>
    </row>
    <row r="6" spans="1:14" ht="15.75" thickBot="1">
      <c r="A6" s="653" t="s">
        <v>123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</row>
    <row r="7" spans="1:14" ht="12.75">
      <c r="A7" s="584" t="s">
        <v>0</v>
      </c>
      <c r="B7" s="587" t="s">
        <v>1</v>
      </c>
      <c r="C7" s="588"/>
      <c r="D7" s="589"/>
      <c r="E7" s="658" t="s">
        <v>2</v>
      </c>
      <c r="F7" s="661" t="s">
        <v>41</v>
      </c>
      <c r="G7" s="626" t="s">
        <v>117</v>
      </c>
      <c r="H7" s="627"/>
      <c r="I7" s="665" t="s">
        <v>118</v>
      </c>
      <c r="J7" s="583"/>
      <c r="K7" s="657" t="s">
        <v>122</v>
      </c>
      <c r="L7" s="627"/>
      <c r="M7" s="626" t="s">
        <v>119</v>
      </c>
      <c r="N7" s="627"/>
    </row>
    <row r="8" spans="1:14" ht="13.5" thickBot="1">
      <c r="A8" s="585"/>
      <c r="B8" s="590"/>
      <c r="C8" s="591"/>
      <c r="D8" s="592"/>
      <c r="E8" s="659"/>
      <c r="F8" s="662"/>
      <c r="G8" s="628"/>
      <c r="H8" s="629"/>
      <c r="I8" s="630"/>
      <c r="J8" s="630"/>
      <c r="K8" s="628"/>
      <c r="L8" s="629"/>
      <c r="M8" s="628"/>
      <c r="N8" s="629"/>
    </row>
    <row r="9" spans="1:14" ht="39" thickBot="1">
      <c r="A9" s="586"/>
      <c r="B9" s="614"/>
      <c r="C9" s="615"/>
      <c r="D9" s="616"/>
      <c r="E9" s="660"/>
      <c r="F9" s="277">
        <v>1.2</v>
      </c>
      <c r="G9" s="279" t="s">
        <v>6</v>
      </c>
      <c r="H9" s="410" t="s">
        <v>7</v>
      </c>
      <c r="I9" s="279" t="s">
        <v>6</v>
      </c>
      <c r="J9" s="280" t="s">
        <v>7</v>
      </c>
      <c r="K9" s="279" t="s">
        <v>6</v>
      </c>
      <c r="L9" s="280" t="s">
        <v>7</v>
      </c>
      <c r="M9" s="279" t="s">
        <v>6</v>
      </c>
      <c r="N9" s="280" t="s">
        <v>7</v>
      </c>
    </row>
    <row r="10" spans="1:14" ht="15">
      <c r="A10" s="373">
        <v>1</v>
      </c>
      <c r="B10" s="369" t="s">
        <v>42</v>
      </c>
      <c r="C10" s="369"/>
      <c r="D10" s="369"/>
      <c r="E10" s="373" t="s">
        <v>17</v>
      </c>
      <c r="F10" s="407">
        <v>22800</v>
      </c>
      <c r="G10" s="27">
        <f>'Эл.ДУ-1'!O8</f>
        <v>3</v>
      </c>
      <c r="H10" s="27">
        <f>'Эл.ДУ-1'!P8</f>
        <v>68400</v>
      </c>
      <c r="I10" s="27">
        <f>'Эл.ДУ-2'!K8</f>
        <v>2</v>
      </c>
      <c r="J10" s="27">
        <f>'Эл.ДУ-2'!L8</f>
        <v>45600</v>
      </c>
      <c r="K10" s="411">
        <f>'Эл.ДУ-3'!S8</f>
        <v>5</v>
      </c>
      <c r="L10" s="27">
        <f>'Эл.ДУ-3'!T8</f>
        <v>114000</v>
      </c>
      <c r="M10" s="505">
        <f>'Эл.ДУ-3'!S8</f>
        <v>5</v>
      </c>
      <c r="N10" s="505">
        <f>'Эл.ДУ-3'!T8</f>
        <v>114000</v>
      </c>
    </row>
    <row r="11" spans="1:14" ht="15">
      <c r="A11" s="373"/>
      <c r="B11" s="369"/>
      <c r="C11" s="369"/>
      <c r="D11" s="369"/>
      <c r="E11" s="373"/>
      <c r="F11" s="407"/>
      <c r="G11" s="27"/>
      <c r="H11" s="27"/>
      <c r="I11" s="27"/>
      <c r="J11" s="27"/>
      <c r="K11" s="411"/>
      <c r="L11" s="27"/>
      <c r="M11" s="505">
        <f>'Эл.ДУ-3'!S9</f>
        <v>1</v>
      </c>
      <c r="N11" s="505">
        <f>'Эл.ДУ-3'!T9</f>
        <v>20427</v>
      </c>
    </row>
    <row r="12" spans="1:14" ht="15">
      <c r="A12" s="373">
        <v>2</v>
      </c>
      <c r="B12" s="607" t="s">
        <v>222</v>
      </c>
      <c r="C12" s="607"/>
      <c r="D12" s="607"/>
      <c r="E12" s="373" t="s">
        <v>17</v>
      </c>
      <c r="F12" s="407">
        <v>6000</v>
      </c>
      <c r="G12" s="27">
        <f>'Эл.ДУ-1'!O9</f>
        <v>3</v>
      </c>
      <c r="H12" s="27">
        <f>'Эл.ДУ-1'!P9</f>
        <v>18000</v>
      </c>
      <c r="I12" s="4">
        <f>'Эл.ДУ-2'!K9</f>
        <v>1</v>
      </c>
      <c r="J12" s="4">
        <f>'Эл.ДУ-2'!L9</f>
        <v>6000</v>
      </c>
      <c r="K12" s="411">
        <f>'Эл.ДУ-3'!S10</f>
        <v>3</v>
      </c>
      <c r="L12" s="4">
        <f>'Эл.ДУ-3'!T10</f>
        <v>18000</v>
      </c>
      <c r="M12" s="505">
        <f>'Эл.ДУ-3'!S10</f>
        <v>3</v>
      </c>
      <c r="N12" s="505">
        <f>'Эл.ДУ-3'!T10</f>
        <v>18000</v>
      </c>
    </row>
    <row r="13" spans="1:14" ht="15">
      <c r="A13" s="373">
        <v>3</v>
      </c>
      <c r="B13" s="606" t="s">
        <v>235</v>
      </c>
      <c r="C13" s="607"/>
      <c r="D13" s="607"/>
      <c r="E13" s="373" t="s">
        <v>17</v>
      </c>
      <c r="F13" s="408">
        <v>90</v>
      </c>
      <c r="G13" s="27">
        <f>'Эл.ДУ-1'!O10</f>
        <v>0</v>
      </c>
      <c r="H13" s="27">
        <f>'Эл.ДУ-1'!P10</f>
        <v>0</v>
      </c>
      <c r="I13" s="4">
        <f>'Эл.ДУ-2'!K10</f>
        <v>0</v>
      </c>
      <c r="J13" s="4">
        <f>'Эл.ДУ-2'!L10</f>
        <v>0</v>
      </c>
      <c r="K13" s="411">
        <f>'Эл.ДУ-3'!S11</f>
        <v>286</v>
      </c>
      <c r="L13" s="4">
        <f>'Эл.ДУ-3'!T11</f>
        <v>25740</v>
      </c>
      <c r="M13" s="505">
        <f>'Эл.ДУ-3'!S11</f>
        <v>286</v>
      </c>
      <c r="N13" s="505">
        <f>'Эл.ДУ-3'!T11</f>
        <v>25740</v>
      </c>
    </row>
    <row r="14" spans="1:14" ht="15">
      <c r="A14" s="373">
        <v>4</v>
      </c>
      <c r="B14" s="369" t="s">
        <v>43</v>
      </c>
      <c r="C14" s="369"/>
      <c r="D14" s="369"/>
      <c r="E14" s="373" t="s">
        <v>17</v>
      </c>
      <c r="F14" s="408">
        <v>65</v>
      </c>
      <c r="G14" s="27">
        <f>'Эл.ДУ-1'!O11</f>
        <v>2</v>
      </c>
      <c r="H14" s="27">
        <f>'Эл.ДУ-1'!P11</f>
        <v>130</v>
      </c>
      <c r="I14" s="4">
        <f>'Эл.ДУ-2'!K11</f>
        <v>0</v>
      </c>
      <c r="J14" s="4">
        <f>'Эл.ДУ-2'!L11</f>
        <v>0</v>
      </c>
      <c r="K14" s="411">
        <f>'Эл.ДУ-3'!S12</f>
        <v>0</v>
      </c>
      <c r="L14" s="4">
        <f>'Эл.ДУ-3'!T12</f>
        <v>0</v>
      </c>
      <c r="M14" s="505">
        <f>'Эл.ДУ-3'!S12</f>
        <v>0</v>
      </c>
      <c r="N14" s="505">
        <f>'Эл.ДУ-3'!T12</f>
        <v>0</v>
      </c>
    </row>
    <row r="15" spans="1:14" ht="15">
      <c r="A15" s="373">
        <v>5</v>
      </c>
      <c r="B15" s="369" t="s">
        <v>44</v>
      </c>
      <c r="C15" s="369"/>
      <c r="D15" s="369"/>
      <c r="E15" s="373" t="s">
        <v>17</v>
      </c>
      <c r="F15" s="408">
        <v>34</v>
      </c>
      <c r="G15" s="27">
        <f>'Эл.ДУ-1'!O12</f>
        <v>0</v>
      </c>
      <c r="H15" s="27">
        <f>'Эл.ДУ-1'!P12</f>
        <v>0</v>
      </c>
      <c r="I15" s="4">
        <f>'Эл.ДУ-2'!K12</f>
        <v>0</v>
      </c>
      <c r="J15" s="4">
        <f>'Эл.ДУ-2'!L12</f>
        <v>0</v>
      </c>
      <c r="K15" s="411">
        <f>'Эл.ДУ-3'!S13</f>
        <v>0</v>
      </c>
      <c r="L15" s="4">
        <f>'Эл.ДУ-3'!T13</f>
        <v>0</v>
      </c>
      <c r="M15" s="505">
        <f>'Эл.ДУ-3'!S13</f>
        <v>0</v>
      </c>
      <c r="N15" s="505">
        <f>'Эл.ДУ-3'!T13</f>
        <v>0</v>
      </c>
    </row>
    <row r="16" spans="1:14" ht="15">
      <c r="A16" s="373">
        <v>6</v>
      </c>
      <c r="B16" s="369" t="s">
        <v>45</v>
      </c>
      <c r="C16" s="369"/>
      <c r="D16" s="369"/>
      <c r="E16" s="373" t="s">
        <v>17</v>
      </c>
      <c r="F16" s="408">
        <v>30</v>
      </c>
      <c r="G16" s="27">
        <f>'Эл.ДУ-1'!O13</f>
        <v>6</v>
      </c>
      <c r="H16" s="27">
        <f>'Эл.ДУ-1'!P13</f>
        <v>180</v>
      </c>
      <c r="I16" s="4">
        <f>'Эл.ДУ-2'!K13</f>
        <v>0</v>
      </c>
      <c r="J16" s="4">
        <f>'Эл.ДУ-2'!L13</f>
        <v>0</v>
      </c>
      <c r="K16" s="411">
        <f>'Эл.ДУ-3'!S14</f>
        <v>0</v>
      </c>
      <c r="L16" s="4">
        <f>'Эл.ДУ-3'!T14</f>
        <v>0</v>
      </c>
      <c r="M16" s="505">
        <f>'Эл.ДУ-3'!S14</f>
        <v>0</v>
      </c>
      <c r="N16" s="505">
        <f>'Эл.ДУ-3'!T14</f>
        <v>0</v>
      </c>
    </row>
    <row r="17" spans="1:14" ht="15">
      <c r="A17" s="373">
        <v>7</v>
      </c>
      <c r="B17" s="607" t="s">
        <v>46</v>
      </c>
      <c r="C17" s="607"/>
      <c r="D17" s="607"/>
      <c r="E17" s="373" t="s">
        <v>9</v>
      </c>
      <c r="F17" s="408">
        <v>15</v>
      </c>
      <c r="G17" s="27">
        <f>'Эл.ДУ-1'!O14</f>
        <v>0</v>
      </c>
      <c r="H17" s="27">
        <f>'Эл.ДУ-1'!P14</f>
        <v>0</v>
      </c>
      <c r="I17" s="4">
        <f>'Эл.ДУ-2'!K14</f>
        <v>0</v>
      </c>
      <c r="J17" s="4">
        <f>'Эл.ДУ-2'!L14</f>
        <v>0</v>
      </c>
      <c r="K17" s="411">
        <f>'Эл.ДУ-3'!S15</f>
        <v>150</v>
      </c>
      <c r="L17" s="4">
        <f>'Эл.ДУ-3'!T15</f>
        <v>2250</v>
      </c>
      <c r="M17" s="505">
        <f>'Эл.ДУ-3'!S15</f>
        <v>150</v>
      </c>
      <c r="N17" s="505">
        <f>'Эл.ДУ-3'!T15</f>
        <v>2250</v>
      </c>
    </row>
    <row r="18" spans="1:14" ht="15">
      <c r="A18" s="373">
        <v>8</v>
      </c>
      <c r="B18" s="607" t="s">
        <v>47</v>
      </c>
      <c r="C18" s="607"/>
      <c r="D18" s="607"/>
      <c r="E18" s="373" t="s">
        <v>9</v>
      </c>
      <c r="F18" s="408">
        <v>47</v>
      </c>
      <c r="G18" s="27">
        <f>'Эл.ДУ-1'!O15</f>
        <v>75</v>
      </c>
      <c r="H18" s="27">
        <f>'Эл.ДУ-1'!P15</f>
        <v>3525</v>
      </c>
      <c r="I18" s="4">
        <f>'Эл.ДУ-2'!K15</f>
        <v>0</v>
      </c>
      <c r="J18" s="4">
        <f>'Эл.ДУ-2'!L15</f>
        <v>0</v>
      </c>
      <c r="K18" s="411">
        <f>'Эл.ДУ-3'!S16</f>
        <v>0</v>
      </c>
      <c r="L18" s="4">
        <f>'Эл.ДУ-3'!T16</f>
        <v>0</v>
      </c>
      <c r="M18" s="505">
        <f>'Эл.ДУ-3'!S16</f>
        <v>0</v>
      </c>
      <c r="N18" s="505">
        <f>'Эл.ДУ-3'!T16</f>
        <v>0</v>
      </c>
    </row>
    <row r="19" spans="1:14" ht="15">
      <c r="A19" s="373">
        <v>9</v>
      </c>
      <c r="B19" s="606" t="s">
        <v>48</v>
      </c>
      <c r="C19" s="607"/>
      <c r="D19" s="607"/>
      <c r="E19" s="373" t="s">
        <v>9</v>
      </c>
      <c r="F19" s="408">
        <v>118</v>
      </c>
      <c r="G19" s="27">
        <f>'Эл.ДУ-1'!O16</f>
        <v>1012</v>
      </c>
      <c r="H19" s="27">
        <f>'Эл.ДУ-1'!P16</f>
        <v>119416</v>
      </c>
      <c r="I19" s="4">
        <f>'Эл.ДУ-2'!K16</f>
        <v>80</v>
      </c>
      <c r="J19" s="4">
        <f>'Эл.ДУ-2'!L16</f>
        <v>9440</v>
      </c>
      <c r="K19" s="411">
        <f>'Эл.ДУ-3'!S17</f>
        <v>0</v>
      </c>
      <c r="L19" s="4">
        <f>'Эл.ДУ-3'!T17</f>
        <v>0</v>
      </c>
      <c r="M19" s="505">
        <f>'Эл.ДУ-3'!S17</f>
        <v>0</v>
      </c>
      <c r="N19" s="505">
        <f>'Эл.ДУ-3'!T17</f>
        <v>0</v>
      </c>
    </row>
    <row r="20" spans="1:14" ht="15">
      <c r="A20" s="373">
        <v>10</v>
      </c>
      <c r="B20" s="606" t="s">
        <v>49</v>
      </c>
      <c r="C20" s="607"/>
      <c r="D20" s="607"/>
      <c r="E20" s="373" t="s">
        <v>9</v>
      </c>
      <c r="F20" s="408">
        <v>556</v>
      </c>
      <c r="G20" s="27">
        <f>'Эл.ДУ-1'!O17</f>
        <v>0</v>
      </c>
      <c r="H20" s="27">
        <f>'Эл.ДУ-1'!P17</f>
        <v>0</v>
      </c>
      <c r="I20" s="4">
        <f>'Эл.ДУ-2'!K17</f>
        <v>0</v>
      </c>
      <c r="J20" s="4">
        <f>'Эл.ДУ-2'!L17</f>
        <v>0</v>
      </c>
      <c r="K20" s="411">
        <f>'Эл.ДУ-3'!S18</f>
        <v>140</v>
      </c>
      <c r="L20" s="4">
        <f>'Эл.ДУ-3'!T18</f>
        <v>77840</v>
      </c>
      <c r="M20" s="505">
        <f>'Эл.ДУ-3'!S18</f>
        <v>140</v>
      </c>
      <c r="N20" s="505">
        <f>'Эл.ДУ-3'!T18</f>
        <v>77840</v>
      </c>
    </row>
    <row r="21" spans="1:14" ht="15">
      <c r="A21" s="373">
        <v>11</v>
      </c>
      <c r="B21" s="606" t="s">
        <v>50</v>
      </c>
      <c r="C21" s="607"/>
      <c r="D21" s="607"/>
      <c r="E21" s="373" t="s">
        <v>9</v>
      </c>
      <c r="F21" s="408">
        <v>725</v>
      </c>
      <c r="G21" s="27">
        <f>'Эл.ДУ-1'!O18</f>
        <v>12</v>
      </c>
      <c r="H21" s="27">
        <f>'Эл.ДУ-1'!P18</f>
        <v>8700</v>
      </c>
      <c r="I21" s="4">
        <f>'Эл.ДУ-2'!K18</f>
        <v>3</v>
      </c>
      <c r="J21" s="4">
        <f>'Эл.ДУ-2'!L18</f>
        <v>2175</v>
      </c>
      <c r="K21" s="411">
        <f>'Эл.ДУ-3'!S19</f>
        <v>9</v>
      </c>
      <c r="L21" s="4">
        <f>'Эл.ДУ-3'!T19</f>
        <v>6525</v>
      </c>
      <c r="M21" s="505">
        <f>'Эл.ДУ-3'!S19</f>
        <v>9</v>
      </c>
      <c r="N21" s="505">
        <f>'Эл.ДУ-3'!T19</f>
        <v>6525</v>
      </c>
    </row>
    <row r="22" spans="1:14" ht="15">
      <c r="A22" s="373">
        <v>12</v>
      </c>
      <c r="B22" s="607" t="s">
        <v>51</v>
      </c>
      <c r="C22" s="607"/>
      <c r="D22" s="607"/>
      <c r="E22" s="373" t="s">
        <v>9</v>
      </c>
      <c r="F22" s="408">
        <v>12</v>
      </c>
      <c r="G22" s="27">
        <f>'Эл.ДУ-1'!O19</f>
        <v>0</v>
      </c>
      <c r="H22" s="27">
        <f>'Эл.ДУ-1'!P19</f>
        <v>0</v>
      </c>
      <c r="I22" s="4">
        <f>'Эл.ДУ-2'!K19</f>
        <v>0</v>
      </c>
      <c r="J22" s="4">
        <f>'Эл.ДУ-2'!L19</f>
        <v>0</v>
      </c>
      <c r="K22" s="411">
        <f>'Эл.ДУ-3'!S20</f>
        <v>0</v>
      </c>
      <c r="L22" s="4">
        <f>'Эл.ДУ-3'!T20</f>
        <v>0</v>
      </c>
      <c r="M22" s="505">
        <f>'Эл.ДУ-3'!S20</f>
        <v>0</v>
      </c>
      <c r="N22" s="505">
        <f>'Эл.ДУ-3'!T20</f>
        <v>0</v>
      </c>
    </row>
    <row r="23" spans="1:14" ht="15">
      <c r="A23" s="373">
        <v>13</v>
      </c>
      <c r="B23" s="606" t="s">
        <v>231</v>
      </c>
      <c r="C23" s="607"/>
      <c r="D23" s="607"/>
      <c r="E23" s="373" t="s">
        <v>9</v>
      </c>
      <c r="F23" s="408">
        <v>14</v>
      </c>
      <c r="G23" s="27">
        <f>'Эл.ДУ-1'!O20</f>
        <v>0</v>
      </c>
      <c r="H23" s="27">
        <f>'Эл.ДУ-1'!P20</f>
        <v>0</v>
      </c>
      <c r="I23" s="4">
        <f>'Эл.ДУ-2'!K20</f>
        <v>3</v>
      </c>
      <c r="J23" s="4">
        <f>'Эл.ДУ-2'!L20</f>
        <v>42</v>
      </c>
      <c r="K23" s="411">
        <f>'Эл.ДУ-3'!S21</f>
        <v>0</v>
      </c>
      <c r="L23" s="4">
        <f>'Эл.ДУ-3'!T21</f>
        <v>0</v>
      </c>
      <c r="M23" s="505">
        <f>'Эл.ДУ-3'!S21</f>
        <v>0</v>
      </c>
      <c r="N23" s="505">
        <f>'Эл.ДУ-3'!T21</f>
        <v>0</v>
      </c>
    </row>
    <row r="24" spans="1:14" ht="15">
      <c r="A24" s="373">
        <v>14</v>
      </c>
      <c r="B24" s="606" t="s">
        <v>232</v>
      </c>
      <c r="C24" s="607"/>
      <c r="D24" s="607"/>
      <c r="E24" s="373" t="s">
        <v>9</v>
      </c>
      <c r="F24" s="408">
        <v>16</v>
      </c>
      <c r="G24" s="27">
        <f>'Эл.ДУ-1'!O21</f>
        <v>0</v>
      </c>
      <c r="H24" s="27">
        <f>'Эл.ДУ-1'!P21</f>
        <v>0</v>
      </c>
      <c r="I24" s="4">
        <f>'Эл.ДУ-2'!K21</f>
        <v>0</v>
      </c>
      <c r="J24" s="4">
        <f>'Эл.ДУ-2'!L21</f>
        <v>0</v>
      </c>
      <c r="K24" s="411">
        <f>'Эл.ДУ-3'!S22</f>
        <v>572</v>
      </c>
      <c r="L24" s="4">
        <f>'Эл.ДУ-3'!T22</f>
        <v>9152</v>
      </c>
      <c r="M24" s="505">
        <f>'Эл.ДУ-3'!S22</f>
        <v>572</v>
      </c>
      <c r="N24" s="505">
        <f>'Эл.ДУ-3'!T22</f>
        <v>9152</v>
      </c>
    </row>
    <row r="25" spans="1:14" ht="15">
      <c r="A25" s="373">
        <v>15</v>
      </c>
      <c r="B25" s="606" t="s">
        <v>233</v>
      </c>
      <c r="C25" s="607"/>
      <c r="D25" s="607"/>
      <c r="E25" s="373" t="s">
        <v>9</v>
      </c>
      <c r="F25" s="408">
        <v>40</v>
      </c>
      <c r="G25" s="27">
        <f>'Эл.ДУ-1'!O22</f>
        <v>0</v>
      </c>
      <c r="H25" s="27">
        <f>'Эл.ДУ-1'!P22</f>
        <v>0</v>
      </c>
      <c r="I25" s="4">
        <f>'Эл.ДУ-2'!K22</f>
        <v>0</v>
      </c>
      <c r="J25" s="4">
        <f>'Эл.ДУ-2'!L22</f>
        <v>0</v>
      </c>
      <c r="K25" s="411">
        <f>'Эл.ДУ-3'!S23</f>
        <v>140</v>
      </c>
      <c r="L25" s="4">
        <f>'Эл.ДУ-3'!T23</f>
        <v>5600</v>
      </c>
      <c r="M25" s="505">
        <f>'Эл.ДУ-3'!S23</f>
        <v>140</v>
      </c>
      <c r="N25" s="505">
        <f>'Эл.ДУ-3'!T23</f>
        <v>5600</v>
      </c>
    </row>
    <row r="26" spans="1:14" ht="15">
      <c r="A26" s="373">
        <v>16</v>
      </c>
      <c r="B26" s="606" t="s">
        <v>52</v>
      </c>
      <c r="C26" s="607"/>
      <c r="D26" s="607"/>
      <c r="E26" s="373" t="s">
        <v>17</v>
      </c>
      <c r="F26" s="408">
        <v>1060</v>
      </c>
      <c r="G26" s="27">
        <f>'Эл.ДУ-1'!O23</f>
        <v>0</v>
      </c>
      <c r="H26" s="27">
        <f>'Эл.ДУ-1'!P23</f>
        <v>0</v>
      </c>
      <c r="I26" s="4">
        <f>'Эл.ДУ-2'!K23</f>
        <v>0</v>
      </c>
      <c r="J26" s="4">
        <f>'Эл.ДУ-2'!L23</f>
        <v>0</v>
      </c>
      <c r="K26" s="411">
        <f>'Эл.ДУ-3'!S24</f>
        <v>111</v>
      </c>
      <c r="L26" s="4">
        <f>'Эл.ДУ-3'!T24</f>
        <v>117660</v>
      </c>
      <c r="M26" s="505">
        <f>'Эл.ДУ-3'!S24</f>
        <v>111</v>
      </c>
      <c r="N26" s="505">
        <f>'Эл.ДУ-3'!T24</f>
        <v>117660</v>
      </c>
    </row>
    <row r="27" spans="1:14" ht="15">
      <c r="A27" s="373">
        <v>17</v>
      </c>
      <c r="B27" s="606" t="s">
        <v>234</v>
      </c>
      <c r="C27" s="606"/>
      <c r="D27" s="606"/>
      <c r="E27" s="373" t="s">
        <v>17</v>
      </c>
      <c r="F27" s="408">
        <v>30</v>
      </c>
      <c r="G27" s="27">
        <f>'Эл.ДУ-1'!O24</f>
        <v>0</v>
      </c>
      <c r="H27" s="27">
        <f>'Эл.ДУ-1'!P24</f>
        <v>0</v>
      </c>
      <c r="I27" s="4">
        <f>'Эл.ДУ-2'!K24</f>
        <v>0</v>
      </c>
      <c r="J27" s="4">
        <f>'Эл.ДУ-2'!L24</f>
        <v>0</v>
      </c>
      <c r="K27" s="411">
        <f>'Эл.ДУ-3'!S25</f>
        <v>220</v>
      </c>
      <c r="L27" s="4">
        <f>'Эл.ДУ-3'!T25</f>
        <v>6600</v>
      </c>
      <c r="M27" s="505">
        <f>'Эл.ДУ-3'!S25</f>
        <v>220</v>
      </c>
      <c r="N27" s="505">
        <f>'Эл.ДУ-3'!T25</f>
        <v>6600</v>
      </c>
    </row>
    <row r="28" spans="1:14" ht="15">
      <c r="A28" s="373">
        <v>18</v>
      </c>
      <c r="B28" s="606" t="s">
        <v>236</v>
      </c>
      <c r="C28" s="607"/>
      <c r="D28" s="607"/>
      <c r="E28" s="373" t="s">
        <v>17</v>
      </c>
      <c r="F28" s="408">
        <v>180</v>
      </c>
      <c r="G28" s="27">
        <f>'Эл.ДУ-1'!O25</f>
        <v>0</v>
      </c>
      <c r="H28" s="27">
        <f>'Эл.ДУ-1'!P25</f>
        <v>0</v>
      </c>
      <c r="I28" s="4">
        <f>'Эл.ДУ-2'!K25</f>
        <v>0</v>
      </c>
      <c r="J28" s="4">
        <f>'Эл.ДУ-2'!L25</f>
        <v>0</v>
      </c>
      <c r="K28" s="411">
        <f>'Эл.ДУ-3'!S26</f>
        <v>143</v>
      </c>
      <c r="L28" s="4">
        <f>'Эл.ДУ-3'!T26</f>
        <v>25740</v>
      </c>
      <c r="M28" s="505">
        <f>'Эл.ДУ-3'!S26</f>
        <v>143</v>
      </c>
      <c r="N28" s="505">
        <f>'Эл.ДУ-3'!T26</f>
        <v>25740</v>
      </c>
    </row>
    <row r="29" spans="1:14" ht="15">
      <c r="A29" s="373">
        <v>19</v>
      </c>
      <c r="B29" s="607" t="s">
        <v>237</v>
      </c>
      <c r="C29" s="606"/>
      <c r="D29" s="606"/>
      <c r="E29" s="373" t="s">
        <v>17</v>
      </c>
      <c r="F29" s="408">
        <v>85</v>
      </c>
      <c r="G29" s="27">
        <f>'Эл.ДУ-1'!O26</f>
        <v>0</v>
      </c>
      <c r="H29" s="27">
        <f>'Эл.ДУ-1'!P26</f>
        <v>0</v>
      </c>
      <c r="I29" s="4">
        <f>'Эл.ДУ-2'!K26</f>
        <v>0</v>
      </c>
      <c r="J29" s="4">
        <f>'Эл.ДУ-2'!L26</f>
        <v>0</v>
      </c>
      <c r="K29" s="411">
        <f>'Эл.ДУ-3'!S27</f>
        <v>55</v>
      </c>
      <c r="L29" s="4">
        <f>'Эл.ДУ-3'!T27</f>
        <v>4675</v>
      </c>
      <c r="M29" s="505">
        <f>'Эл.ДУ-3'!S27</f>
        <v>55</v>
      </c>
      <c r="N29" s="505">
        <f>'Эл.ДУ-3'!T27</f>
        <v>4675</v>
      </c>
    </row>
    <row r="30" spans="1:14" ht="14.25">
      <c r="A30" s="375"/>
      <c r="B30" s="641" t="s">
        <v>40</v>
      </c>
      <c r="C30" s="642"/>
      <c r="D30" s="642"/>
      <c r="E30" s="375"/>
      <c r="F30" s="409"/>
      <c r="G30" s="4"/>
      <c r="H30" s="335">
        <f>SUM(H10:H29)</f>
        <v>218351</v>
      </c>
      <c r="I30" s="335"/>
      <c r="J30" s="335">
        <f>SUM(J10:J29)</f>
        <v>63257</v>
      </c>
      <c r="K30" s="335"/>
      <c r="L30" s="335">
        <f>SUM(L10:L29)</f>
        <v>413782</v>
      </c>
      <c r="M30" s="335"/>
      <c r="N30" s="335">
        <f>SUM(N10:N29)</f>
        <v>434209</v>
      </c>
    </row>
    <row r="31" spans="1:14" ht="15">
      <c r="A31" s="57"/>
      <c r="B31" s="663"/>
      <c r="C31" s="664"/>
      <c r="D31" s="664"/>
      <c r="E31" s="57"/>
      <c r="F31" s="123"/>
      <c r="G31" s="57"/>
      <c r="H31" s="57"/>
      <c r="I31" s="57"/>
      <c r="J31" s="57"/>
      <c r="K31" s="57"/>
      <c r="L31" s="57"/>
      <c r="M31" s="57"/>
      <c r="N31" s="57"/>
    </row>
    <row r="32" spans="1:14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</sheetData>
  <mergeCells count="31">
    <mergeCell ref="M7:N8"/>
    <mergeCell ref="G7:H8"/>
    <mergeCell ref="I7:J8"/>
    <mergeCell ref="B30:D30"/>
    <mergeCell ref="B21:D21"/>
    <mergeCell ref="B17:D17"/>
    <mergeCell ref="B20:D20"/>
    <mergeCell ref="B18:D18"/>
    <mergeCell ref="B31:D31"/>
    <mergeCell ref="B22:D22"/>
    <mergeCell ref="B23:D23"/>
    <mergeCell ref="B24:D24"/>
    <mergeCell ref="B25:D25"/>
    <mergeCell ref="B27:D27"/>
    <mergeCell ref="B28:D28"/>
    <mergeCell ref="B26:D26"/>
    <mergeCell ref="B29:D29"/>
    <mergeCell ref="A7:A9"/>
    <mergeCell ref="B7:D9"/>
    <mergeCell ref="B19:D19"/>
    <mergeCell ref="K7:L8"/>
    <mergeCell ref="B13:D13"/>
    <mergeCell ref="B12:D12"/>
    <mergeCell ref="E7:E9"/>
    <mergeCell ref="F7:F8"/>
    <mergeCell ref="A6:N6"/>
    <mergeCell ref="L1:N1"/>
    <mergeCell ref="L2:N2"/>
    <mergeCell ref="L3:N3"/>
    <mergeCell ref="L4:N4"/>
    <mergeCell ref="L5:N5"/>
  </mergeCells>
  <printOptions/>
  <pageMargins left="0.75" right="0.75" top="0.59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365"/>
  <sheetViews>
    <sheetView view="pageBreakPreview" zoomScale="75" zoomScaleSheetLayoutView="75" workbookViewId="0" topLeftCell="A1">
      <pane xSplit="7" ySplit="7" topLeftCell="H1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S2" sqref="S2"/>
    </sheetView>
  </sheetViews>
  <sheetFormatPr defaultColWidth="9.00390625" defaultRowHeight="12.75"/>
  <cols>
    <col min="1" max="1" width="4.00390625" style="0" customWidth="1"/>
    <col min="2" max="2" width="18.875" style="0" customWidth="1"/>
    <col min="3" max="3" width="13.875" style="0" customWidth="1"/>
    <col min="4" max="4" width="12.25390625" style="0" customWidth="1"/>
    <col min="5" max="5" width="14.25390625" style="0" customWidth="1"/>
    <col min="6" max="6" width="10.75390625" style="0" customWidth="1"/>
    <col min="7" max="7" width="10.875" style="0" customWidth="1"/>
    <col min="8" max="8" width="6.375" style="0" customWidth="1"/>
    <col min="9" max="9" width="6.875" style="0" customWidth="1"/>
    <col min="10" max="10" width="7.875" style="0" customWidth="1"/>
    <col min="11" max="11" width="8.25390625" style="0" customWidth="1"/>
    <col min="12" max="12" width="6.375" style="0" customWidth="1"/>
    <col min="13" max="13" width="6.75390625" style="0" customWidth="1"/>
    <col min="14" max="14" width="6.375" style="0" customWidth="1"/>
    <col min="15" max="15" width="8.00390625" style="0" customWidth="1"/>
    <col min="16" max="16" width="6.75390625" style="0" customWidth="1"/>
    <col min="17" max="17" width="7.75390625" style="0" customWidth="1"/>
    <col min="18" max="18" width="6.875" style="0" customWidth="1"/>
    <col min="19" max="19" width="8.00390625" style="0" customWidth="1"/>
    <col min="20" max="20" width="7.625" style="0" customWidth="1"/>
    <col min="21" max="21" width="7.75390625" style="0" customWidth="1"/>
    <col min="22" max="22" width="6.625" style="0" customWidth="1"/>
    <col min="23" max="23" width="7.25390625" style="0" customWidth="1"/>
    <col min="24" max="24" width="7.375" style="0" customWidth="1"/>
    <col min="25" max="25" width="6.625" style="0" customWidth="1"/>
    <col min="26" max="26" width="7.75390625" style="0" customWidth="1"/>
    <col min="27" max="27" width="7.875" style="0" customWidth="1"/>
    <col min="28" max="28" width="7.375" style="0" customWidth="1"/>
    <col min="29" max="29" width="7.75390625" style="0" customWidth="1"/>
    <col min="30" max="30" width="7.375" style="0" customWidth="1"/>
    <col min="31" max="31" width="7.875" style="0" customWidth="1"/>
    <col min="32" max="32" width="7.75390625" style="0" customWidth="1"/>
    <col min="33" max="33" width="8.75390625" style="0" customWidth="1"/>
    <col min="34" max="34" width="7.625" style="0" customWidth="1"/>
    <col min="35" max="35" width="8.125" style="0" customWidth="1"/>
    <col min="36" max="36" width="7.75390625" style="0" customWidth="1"/>
    <col min="37" max="37" width="8.875" style="0" customWidth="1"/>
    <col min="38" max="38" width="7.125" style="0" customWidth="1"/>
    <col min="39" max="39" width="7.875" style="0" customWidth="1"/>
    <col min="40" max="41" width="8.125" style="0" customWidth="1"/>
    <col min="42" max="42" width="7.125" style="0" customWidth="1"/>
    <col min="43" max="43" width="8.625" style="0" customWidth="1"/>
    <col min="44" max="44" width="7.625" style="0" customWidth="1"/>
    <col min="45" max="45" width="8.875" style="0" customWidth="1"/>
    <col min="46" max="46" width="7.125" style="0" customWidth="1"/>
    <col min="47" max="48" width="8.125" style="0" customWidth="1"/>
    <col min="49" max="49" width="8.625" style="0" customWidth="1"/>
    <col min="51" max="51" width="8.25390625" style="0" customWidth="1"/>
    <col min="52" max="52" width="8.75390625" style="0" customWidth="1"/>
    <col min="53" max="53" width="7.625" style="0" customWidth="1"/>
    <col min="54" max="61" width="9.25390625" style="0" customWidth="1"/>
    <col min="62" max="63" width="10.625" style="0" customWidth="1"/>
    <col min="65" max="67" width="9.25390625" style="0" customWidth="1"/>
    <col min="68" max="68" width="11.00390625" style="0" hidden="1" customWidth="1"/>
    <col min="69" max="69" width="11.75390625" style="0" hidden="1" customWidth="1"/>
    <col min="74" max="74" width="9.25390625" style="0" bestFit="1" customWidth="1"/>
    <col min="82" max="82" width="9.75390625" style="0" customWidth="1"/>
    <col min="83" max="83" width="10.875" style="0" customWidth="1"/>
    <col min="86" max="86" width="11.375" style="0" customWidth="1"/>
    <col min="87" max="87" width="10.875" style="0" customWidth="1"/>
    <col min="89" max="89" width="10.125" style="0" customWidth="1"/>
  </cols>
  <sheetData>
    <row r="1" spans="1:63" ht="18">
      <c r="A1" s="668"/>
      <c r="B1" s="668"/>
      <c r="C1" s="668"/>
      <c r="D1" s="668"/>
      <c r="E1" s="668"/>
      <c r="F1" s="668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BJ1" s="500"/>
      <c r="BK1" s="500"/>
    </row>
    <row r="2" spans="1:63" ht="18">
      <c r="A2" s="668"/>
      <c r="B2" s="668"/>
      <c r="C2" s="668"/>
      <c r="D2" s="668"/>
      <c r="E2" s="668"/>
      <c r="F2" s="668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BJ2" s="667"/>
      <c r="BK2" s="667"/>
    </row>
    <row r="3" spans="1:63" ht="18">
      <c r="A3" s="668"/>
      <c r="B3" s="668"/>
      <c r="C3" s="668"/>
      <c r="D3" s="668"/>
      <c r="E3" s="668"/>
      <c r="F3" s="668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BJ3" s="667"/>
      <c r="BK3" s="667"/>
    </row>
    <row r="4" spans="1:69" ht="18">
      <c r="A4" s="668" t="s">
        <v>116</v>
      </c>
      <c r="B4" s="668"/>
      <c r="C4" s="668"/>
      <c r="D4" s="668"/>
      <c r="E4" s="668"/>
      <c r="F4" s="668"/>
      <c r="X4" s="16"/>
      <c r="Y4" s="16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33"/>
      <c r="BO4" s="133"/>
      <c r="BP4" s="133"/>
      <c r="BQ4" s="133"/>
    </row>
    <row r="5" spans="1:73" ht="12.75">
      <c r="A5" s="686" t="s">
        <v>0</v>
      </c>
      <c r="B5" s="689" t="s">
        <v>62</v>
      </c>
      <c r="C5" s="689"/>
      <c r="D5" s="689"/>
      <c r="E5" s="689"/>
      <c r="F5" s="690" t="s">
        <v>2</v>
      </c>
      <c r="G5" s="650" t="s">
        <v>63</v>
      </c>
      <c r="H5" s="3" t="s">
        <v>225</v>
      </c>
      <c r="I5" s="3"/>
      <c r="J5" s="3" t="s">
        <v>225</v>
      </c>
      <c r="K5" s="3"/>
      <c r="L5" s="3" t="s">
        <v>225</v>
      </c>
      <c r="M5" s="3"/>
      <c r="N5" s="3" t="s">
        <v>225</v>
      </c>
      <c r="O5" s="3"/>
      <c r="P5" s="3" t="s">
        <v>225</v>
      </c>
      <c r="Q5" s="3"/>
      <c r="R5" s="3" t="s">
        <v>225</v>
      </c>
      <c r="S5" s="3"/>
      <c r="T5" s="3" t="s">
        <v>225</v>
      </c>
      <c r="U5" s="3"/>
      <c r="V5" s="3" t="s">
        <v>225</v>
      </c>
      <c r="W5" s="3"/>
      <c r="X5" s="3" t="s">
        <v>225</v>
      </c>
      <c r="Y5" s="3"/>
      <c r="Z5" s="3" t="s">
        <v>225</v>
      </c>
      <c r="AA5" s="3"/>
      <c r="AB5" s="3" t="s">
        <v>225</v>
      </c>
      <c r="AC5" s="3"/>
      <c r="AD5" s="3" t="s">
        <v>225</v>
      </c>
      <c r="AE5" s="3"/>
      <c r="AF5" s="3" t="s">
        <v>225</v>
      </c>
      <c r="AG5" s="3"/>
      <c r="AH5" s="3" t="s">
        <v>225</v>
      </c>
      <c r="AI5" s="3"/>
      <c r="AJ5" s="3" t="s">
        <v>225</v>
      </c>
      <c r="AK5" s="3"/>
      <c r="AL5" s="3" t="s">
        <v>225</v>
      </c>
      <c r="AM5" s="3"/>
      <c r="AN5" s="3" t="s">
        <v>225</v>
      </c>
      <c r="AO5" s="3"/>
      <c r="AP5" s="3" t="s">
        <v>225</v>
      </c>
      <c r="AQ5" s="3"/>
      <c r="AR5" s="467" t="s">
        <v>225</v>
      </c>
      <c r="AS5" s="467"/>
      <c r="AT5" s="3" t="s">
        <v>225</v>
      </c>
      <c r="AU5" s="3"/>
      <c r="AV5" s="3" t="s">
        <v>225</v>
      </c>
      <c r="AW5" s="3"/>
      <c r="AX5" s="3" t="s">
        <v>225</v>
      </c>
      <c r="AY5" s="3"/>
      <c r="AZ5" s="3" t="s">
        <v>225</v>
      </c>
      <c r="BA5" s="3"/>
      <c r="BB5" s="3" t="s">
        <v>225</v>
      </c>
      <c r="BC5" s="3"/>
      <c r="BD5" s="3" t="s">
        <v>225</v>
      </c>
      <c r="BE5" s="3"/>
      <c r="BF5" s="3" t="s">
        <v>225</v>
      </c>
      <c r="BG5" s="3"/>
      <c r="BH5" s="3" t="s">
        <v>225</v>
      </c>
      <c r="BI5" s="3"/>
      <c r="BJ5" s="666" t="s">
        <v>225</v>
      </c>
      <c r="BK5" s="666"/>
      <c r="BL5" s="3" t="s">
        <v>225</v>
      </c>
      <c r="BM5" s="3"/>
      <c r="BN5" s="666" t="s">
        <v>225</v>
      </c>
      <c r="BO5" s="647"/>
      <c r="BP5" s="472"/>
      <c r="BQ5" s="472"/>
      <c r="BR5" s="133"/>
      <c r="BS5" s="133"/>
      <c r="BT5" s="133"/>
      <c r="BU5" s="133"/>
    </row>
    <row r="6" spans="1:73" ht="12.75">
      <c r="A6" s="687"/>
      <c r="B6" s="689"/>
      <c r="C6" s="689"/>
      <c r="D6" s="689"/>
      <c r="E6" s="689"/>
      <c r="F6" s="690"/>
      <c r="G6" s="690"/>
      <c r="H6" s="635" t="s">
        <v>3</v>
      </c>
      <c r="I6" s="636"/>
      <c r="J6" s="636">
        <v>2</v>
      </c>
      <c r="K6" s="636"/>
      <c r="L6" s="636">
        <v>3</v>
      </c>
      <c r="M6" s="636"/>
      <c r="N6" s="636">
        <v>4</v>
      </c>
      <c r="O6" s="636"/>
      <c r="P6" s="636">
        <v>5</v>
      </c>
      <c r="Q6" s="636"/>
      <c r="R6" s="636">
        <v>6</v>
      </c>
      <c r="S6" s="636"/>
      <c r="T6" s="636">
        <v>7</v>
      </c>
      <c r="U6" s="636"/>
      <c r="V6" s="636">
        <v>8</v>
      </c>
      <c r="W6" s="636"/>
      <c r="X6" s="636">
        <v>9</v>
      </c>
      <c r="Y6" s="636"/>
      <c r="Z6" s="636">
        <v>11</v>
      </c>
      <c r="AA6" s="636"/>
      <c r="AB6" s="636">
        <v>12</v>
      </c>
      <c r="AC6" s="636"/>
      <c r="AD6" s="636">
        <v>13</v>
      </c>
      <c r="AE6" s="636"/>
      <c r="AF6" s="636">
        <v>14</v>
      </c>
      <c r="AG6" s="636"/>
      <c r="AH6" s="636">
        <v>15</v>
      </c>
      <c r="AI6" s="636"/>
      <c r="AJ6" s="636">
        <v>16</v>
      </c>
      <c r="AK6" s="636"/>
      <c r="AL6" s="636">
        <v>17</v>
      </c>
      <c r="AM6" s="636"/>
      <c r="AN6" s="636">
        <v>18</v>
      </c>
      <c r="AO6" s="636"/>
      <c r="AP6" s="636">
        <v>19</v>
      </c>
      <c r="AQ6" s="636"/>
      <c r="AR6" s="636">
        <v>20</v>
      </c>
      <c r="AS6" s="636"/>
      <c r="AT6" s="636">
        <v>21</v>
      </c>
      <c r="AU6" s="636"/>
      <c r="AV6" s="691">
        <v>25</v>
      </c>
      <c r="AW6" s="691"/>
      <c r="AX6" s="691">
        <v>26</v>
      </c>
      <c r="AY6" s="691"/>
      <c r="AZ6" s="691">
        <v>27</v>
      </c>
      <c r="BA6" s="691"/>
      <c r="BB6" s="636">
        <v>28</v>
      </c>
      <c r="BC6" s="636"/>
      <c r="BD6" s="636">
        <v>30</v>
      </c>
      <c r="BE6" s="636"/>
      <c r="BF6" s="636">
        <v>31</v>
      </c>
      <c r="BG6" s="636"/>
      <c r="BH6" s="636">
        <v>32</v>
      </c>
      <c r="BI6" s="652"/>
      <c r="BJ6" s="652">
        <v>23</v>
      </c>
      <c r="BK6" s="647"/>
      <c r="BL6" s="647">
        <v>33</v>
      </c>
      <c r="BM6" s="652"/>
      <c r="BN6" s="652">
        <v>10</v>
      </c>
      <c r="BO6" s="647"/>
      <c r="BP6" s="692" t="s">
        <v>4</v>
      </c>
      <c r="BQ6" s="694" t="s">
        <v>5</v>
      </c>
      <c r="BR6" s="26"/>
      <c r="BS6" s="26"/>
      <c r="BT6" s="26"/>
      <c r="BU6" s="26"/>
    </row>
    <row r="7" spans="1:69" ht="38.25">
      <c r="A7" s="688"/>
      <c r="B7" s="689"/>
      <c r="C7" s="689"/>
      <c r="D7" s="689"/>
      <c r="E7" s="689"/>
      <c r="F7" s="690"/>
      <c r="G7" s="690"/>
      <c r="H7" s="7" t="s">
        <v>6</v>
      </c>
      <c r="I7" s="18" t="s">
        <v>7</v>
      </c>
      <c r="J7" s="7" t="s">
        <v>6</v>
      </c>
      <c r="K7" s="18" t="s">
        <v>7</v>
      </c>
      <c r="L7" s="7" t="s">
        <v>6</v>
      </c>
      <c r="M7" s="18" t="s">
        <v>7</v>
      </c>
      <c r="N7" s="7" t="s">
        <v>6</v>
      </c>
      <c r="O7" s="18" t="s">
        <v>7</v>
      </c>
      <c r="P7" s="7" t="s">
        <v>6</v>
      </c>
      <c r="Q7" s="18" t="s">
        <v>7</v>
      </c>
      <c r="R7" s="6" t="s">
        <v>6</v>
      </c>
      <c r="S7" s="18" t="s">
        <v>7</v>
      </c>
      <c r="T7" s="6" t="s">
        <v>6</v>
      </c>
      <c r="U7" s="18" t="s">
        <v>7</v>
      </c>
      <c r="V7" s="6" t="s">
        <v>6</v>
      </c>
      <c r="W7" s="18" t="s">
        <v>7</v>
      </c>
      <c r="X7" s="6" t="s">
        <v>6</v>
      </c>
      <c r="Y7" s="18" t="s">
        <v>7</v>
      </c>
      <c r="Z7" s="6" t="s">
        <v>6</v>
      </c>
      <c r="AA7" s="18" t="s">
        <v>7</v>
      </c>
      <c r="AB7" s="6" t="s">
        <v>6</v>
      </c>
      <c r="AC7" s="18" t="s">
        <v>7</v>
      </c>
      <c r="AD7" s="6" t="s">
        <v>6</v>
      </c>
      <c r="AE7" s="18" t="s">
        <v>7</v>
      </c>
      <c r="AF7" s="6" t="s">
        <v>6</v>
      </c>
      <c r="AG7" s="18" t="s">
        <v>7</v>
      </c>
      <c r="AH7" s="6" t="s">
        <v>6</v>
      </c>
      <c r="AI7" s="18" t="s">
        <v>7</v>
      </c>
      <c r="AJ7" s="6" t="s">
        <v>6</v>
      </c>
      <c r="AK7" s="18" t="s">
        <v>7</v>
      </c>
      <c r="AL7" s="6" t="s">
        <v>6</v>
      </c>
      <c r="AM7" s="18" t="s">
        <v>7</v>
      </c>
      <c r="AN7" s="6" t="s">
        <v>6</v>
      </c>
      <c r="AO7" s="18" t="s">
        <v>7</v>
      </c>
      <c r="AP7" s="6" t="s">
        <v>6</v>
      </c>
      <c r="AQ7" s="18" t="s">
        <v>7</v>
      </c>
      <c r="AR7" s="6" t="s">
        <v>6</v>
      </c>
      <c r="AS7" s="18" t="s">
        <v>7</v>
      </c>
      <c r="AT7" s="6" t="s">
        <v>6</v>
      </c>
      <c r="AU7" s="18" t="s">
        <v>7</v>
      </c>
      <c r="AV7" s="9" t="s">
        <v>6</v>
      </c>
      <c r="AW7" s="19" t="s">
        <v>7</v>
      </c>
      <c r="AX7" s="9" t="s">
        <v>6</v>
      </c>
      <c r="AY7" s="19" t="s">
        <v>7</v>
      </c>
      <c r="AZ7" s="9"/>
      <c r="BA7" s="19" t="s">
        <v>7</v>
      </c>
      <c r="BB7" s="6" t="s">
        <v>6</v>
      </c>
      <c r="BC7" s="18" t="s">
        <v>7</v>
      </c>
      <c r="BD7" s="6" t="s">
        <v>6</v>
      </c>
      <c r="BE7" s="18" t="s">
        <v>7</v>
      </c>
      <c r="BF7" s="6" t="s">
        <v>6</v>
      </c>
      <c r="BG7" s="18" t="s">
        <v>7</v>
      </c>
      <c r="BH7" s="6" t="s">
        <v>6</v>
      </c>
      <c r="BI7" s="18" t="s">
        <v>7</v>
      </c>
      <c r="BJ7" s="131" t="s">
        <v>6</v>
      </c>
      <c r="BK7" s="132" t="s">
        <v>7</v>
      </c>
      <c r="BL7" s="6" t="s">
        <v>6</v>
      </c>
      <c r="BM7" s="18" t="s">
        <v>7</v>
      </c>
      <c r="BN7" s="499"/>
      <c r="BO7" s="499"/>
      <c r="BP7" s="693"/>
      <c r="BQ7" s="693"/>
    </row>
    <row r="8" spans="1:69" ht="15">
      <c r="A8" s="6"/>
      <c r="B8" s="680" t="s">
        <v>64</v>
      </c>
      <c r="C8" s="680"/>
      <c r="D8" s="680"/>
      <c r="E8" s="680"/>
      <c r="F8" s="6"/>
      <c r="G8" s="6"/>
      <c r="H8" s="6"/>
      <c r="I8" s="18"/>
      <c r="J8" s="6"/>
      <c r="K8" s="18"/>
      <c r="L8" s="6"/>
      <c r="M8" s="18"/>
      <c r="N8" s="6"/>
      <c r="O8" s="18"/>
      <c r="P8" s="6"/>
      <c r="Q8" s="18"/>
      <c r="R8" s="6"/>
      <c r="S8" s="18"/>
      <c r="T8" s="6"/>
      <c r="U8" s="18"/>
      <c r="V8" s="6"/>
      <c r="W8" s="18"/>
      <c r="X8" s="6"/>
      <c r="Y8" s="18"/>
      <c r="Z8" s="6"/>
      <c r="AA8" s="18"/>
      <c r="AB8" s="6"/>
      <c r="AC8" s="18"/>
      <c r="AD8" s="6"/>
      <c r="AE8" s="18"/>
      <c r="AF8" s="6"/>
      <c r="AG8" s="18"/>
      <c r="AH8" s="6"/>
      <c r="AI8" s="18"/>
      <c r="AJ8" s="6"/>
      <c r="AK8" s="18"/>
      <c r="AL8" s="6"/>
      <c r="AM8" s="18"/>
      <c r="AN8" s="6"/>
      <c r="AO8" s="18"/>
      <c r="AP8" s="6"/>
      <c r="AQ8" s="18"/>
      <c r="AR8" s="6"/>
      <c r="AS8" s="18"/>
      <c r="AT8" s="6"/>
      <c r="AU8" s="18"/>
      <c r="AV8" s="9"/>
      <c r="AW8" s="19"/>
      <c r="AX8" s="9"/>
      <c r="AY8" s="19"/>
      <c r="AZ8" s="9"/>
      <c r="BA8" s="19"/>
      <c r="BB8" s="6"/>
      <c r="BC8" s="18"/>
      <c r="BD8" s="6"/>
      <c r="BE8" s="18"/>
      <c r="BF8" s="6"/>
      <c r="BG8" s="18"/>
      <c r="BH8" s="6"/>
      <c r="BI8" s="18"/>
      <c r="BJ8" s="18"/>
      <c r="BK8" s="18"/>
      <c r="BL8" s="6"/>
      <c r="BM8" s="18"/>
      <c r="BN8" s="499"/>
      <c r="BO8" s="499"/>
      <c r="BP8" s="468"/>
      <c r="BQ8" s="468"/>
    </row>
    <row r="9" spans="1:69" ht="12.75">
      <c r="A9" s="6">
        <v>1</v>
      </c>
      <c r="B9" s="681" t="s">
        <v>65</v>
      </c>
      <c r="C9" s="682"/>
      <c r="D9" s="682"/>
      <c r="E9" s="683"/>
      <c r="F9" s="131" t="s">
        <v>66</v>
      </c>
      <c r="G9" s="131">
        <v>7953</v>
      </c>
      <c r="H9" s="6"/>
      <c r="I9" s="6">
        <f>H9*G9</f>
        <v>0</v>
      </c>
      <c r="J9" s="6"/>
      <c r="K9" s="6">
        <f>J9*G9</f>
        <v>0</v>
      </c>
      <c r="L9" s="6"/>
      <c r="M9" s="6">
        <f>L9*G9</f>
        <v>0</v>
      </c>
      <c r="N9" s="6"/>
      <c r="O9" s="6">
        <f>N9*G9</f>
        <v>0</v>
      </c>
      <c r="P9" s="6"/>
      <c r="Q9" s="6">
        <f>P9*G9</f>
        <v>0</v>
      </c>
      <c r="R9" s="6"/>
      <c r="S9" s="6">
        <f>R9*G9</f>
        <v>0</v>
      </c>
      <c r="T9" s="6"/>
      <c r="U9" s="6">
        <f>T9*G9</f>
        <v>0</v>
      </c>
      <c r="V9" s="6"/>
      <c r="W9" s="6">
        <f>V9*G9</f>
        <v>0</v>
      </c>
      <c r="X9" s="6"/>
      <c r="Y9" s="6">
        <f>X9*G9</f>
        <v>0</v>
      </c>
      <c r="Z9" s="6"/>
      <c r="AA9" s="6">
        <f aca="true" t="shared" si="0" ref="AA9:AA31">Z9*G9</f>
        <v>0</v>
      </c>
      <c r="AB9" s="6"/>
      <c r="AC9" s="6">
        <f aca="true" t="shared" si="1" ref="AC9:AC31">AB9*G9</f>
        <v>0</v>
      </c>
      <c r="AD9" s="6"/>
      <c r="AE9" s="6">
        <f aca="true" t="shared" si="2" ref="AE9:AE31">AD9*G9</f>
        <v>0</v>
      </c>
      <c r="AF9" s="6"/>
      <c r="AG9" s="6">
        <f aca="true" t="shared" si="3" ref="AG9:AG31">AF9*G9</f>
        <v>0</v>
      </c>
      <c r="AH9" s="6"/>
      <c r="AI9" s="6">
        <f aca="true" t="shared" si="4" ref="AI9:AI31">AH9*G9</f>
        <v>0</v>
      </c>
      <c r="AJ9" s="6"/>
      <c r="AK9" s="6">
        <f aca="true" t="shared" si="5" ref="AK9:AK31">AJ9*G9</f>
        <v>0</v>
      </c>
      <c r="AL9" s="6"/>
      <c r="AM9" s="6">
        <f aca="true" t="shared" si="6" ref="AM9:AM31">AL9*G9</f>
        <v>0</v>
      </c>
      <c r="AN9" s="6"/>
      <c r="AO9" s="6">
        <f aca="true" t="shared" si="7" ref="AO9:AO31">AN9*G9</f>
        <v>0</v>
      </c>
      <c r="AP9" s="6"/>
      <c r="AQ9" s="6">
        <f aca="true" t="shared" si="8" ref="AQ9:AQ31">AP9*G9</f>
        <v>0</v>
      </c>
      <c r="AR9" s="6"/>
      <c r="AS9" s="6">
        <f aca="true" t="shared" si="9" ref="AS9:AS31">AR9*G9</f>
        <v>0</v>
      </c>
      <c r="AT9" s="6"/>
      <c r="AU9" s="6">
        <f aca="true" t="shared" si="10" ref="AU9:AU31">AT9*G9</f>
        <v>0</v>
      </c>
      <c r="AV9" s="9"/>
      <c r="AW9" s="10">
        <f aca="true" t="shared" si="11" ref="AW9:AW31">AV9*G9</f>
        <v>0</v>
      </c>
      <c r="AX9" s="9"/>
      <c r="AY9" s="9">
        <f aca="true" t="shared" si="12" ref="AY9:AY31">AX9*G9</f>
        <v>0</v>
      </c>
      <c r="AZ9" s="9"/>
      <c r="BA9" s="9">
        <f aca="true" t="shared" si="13" ref="BA9:BA31">AZ9*G9</f>
        <v>0</v>
      </c>
      <c r="BB9" s="6"/>
      <c r="BC9" s="6">
        <f aca="true" t="shared" si="14" ref="BC9:BC31">BB9*G9</f>
        <v>0</v>
      </c>
      <c r="BD9" s="6"/>
      <c r="BE9" s="6">
        <f aca="true" t="shared" si="15" ref="BE9:BE31">BD9*G9</f>
        <v>0</v>
      </c>
      <c r="BF9" s="6"/>
      <c r="BG9" s="6">
        <f aca="true" t="shared" si="16" ref="BG9:BG31">BF9*G9</f>
        <v>0</v>
      </c>
      <c r="BH9" s="6"/>
      <c r="BI9" s="6">
        <f aca="true" t="shared" si="17" ref="BI9:BI31">BH9*G9</f>
        <v>0</v>
      </c>
      <c r="BJ9" s="6"/>
      <c r="BK9" s="6"/>
      <c r="BL9" s="6"/>
      <c r="BM9" s="6">
        <f aca="true" t="shared" si="18" ref="BM9:BM31">BL9*G9</f>
        <v>0</v>
      </c>
      <c r="BN9" s="6"/>
      <c r="BO9" s="6"/>
      <c r="BP9" s="6">
        <f>H9+J9+L9+N9+P9+R9+T9+V9+X9+Z9+AB9+AD9+AF9+AH9+AJ9+AL9+AN9+AP9+AR9+AT9+AV9+AX9+AZ9+BB9+BF9+BD9+BH9+BJ9+BL9+BN9</f>
        <v>0</v>
      </c>
      <c r="BQ9" s="6">
        <f>I9+K9+M9+O9+Q9+S9+U9+W9+Y9+AA9+AC9+AE9+AG9+AI9+AK9+AM9+AO9+AQ9+AS9+AU9+AW9+AY9+BA9+BC9+BG9+BE9+BI9+BK9+BM9+BO9</f>
        <v>0</v>
      </c>
    </row>
    <row r="10" spans="1:69" ht="12.75">
      <c r="A10" s="6">
        <v>2</v>
      </c>
      <c r="B10" s="669" t="s">
        <v>67</v>
      </c>
      <c r="C10" s="670"/>
      <c r="D10" s="670"/>
      <c r="E10" s="671"/>
      <c r="F10" s="131" t="s">
        <v>68</v>
      </c>
      <c r="G10" s="131">
        <v>418</v>
      </c>
      <c r="H10" s="20"/>
      <c r="I10" s="6">
        <f>H10*G10</f>
        <v>0</v>
      </c>
      <c r="J10" s="6"/>
      <c r="K10" s="6">
        <f>J10*G10</f>
        <v>0</v>
      </c>
      <c r="L10" s="6"/>
      <c r="M10" s="6">
        <f aca="true" t="shared" si="19" ref="M10:M53">L10*G10</f>
        <v>0</v>
      </c>
      <c r="N10" s="6"/>
      <c r="O10" s="6">
        <f aca="true" t="shared" si="20" ref="O10:O53">N10*G10</f>
        <v>0</v>
      </c>
      <c r="P10" s="6"/>
      <c r="Q10" s="6">
        <f aca="true" t="shared" si="21" ref="Q10:Q53">P10*G10</f>
        <v>0</v>
      </c>
      <c r="R10" s="6"/>
      <c r="S10" s="6">
        <f aca="true" t="shared" si="22" ref="S10:S53">R10*G10</f>
        <v>0</v>
      </c>
      <c r="T10" s="6"/>
      <c r="U10" s="6">
        <f aca="true" t="shared" si="23" ref="U10:U53">T10*G10</f>
        <v>0</v>
      </c>
      <c r="V10" s="6"/>
      <c r="W10" s="6">
        <f aca="true" t="shared" si="24" ref="W10:W53">V10*G10</f>
        <v>0</v>
      </c>
      <c r="X10" s="6"/>
      <c r="Y10" s="6">
        <f aca="true" t="shared" si="25" ref="Y10:Y53">X10*G10</f>
        <v>0</v>
      </c>
      <c r="Z10" s="6"/>
      <c r="AA10" s="6">
        <f t="shared" si="0"/>
        <v>0</v>
      </c>
      <c r="AB10" s="6"/>
      <c r="AC10" s="6">
        <f t="shared" si="1"/>
        <v>0</v>
      </c>
      <c r="AD10" s="6"/>
      <c r="AE10" s="6">
        <f t="shared" si="2"/>
        <v>0</v>
      </c>
      <c r="AF10" s="6"/>
      <c r="AG10" s="6">
        <f t="shared" si="3"/>
        <v>0</v>
      </c>
      <c r="AH10" s="6"/>
      <c r="AI10" s="6">
        <f t="shared" si="4"/>
        <v>0</v>
      </c>
      <c r="AJ10" s="6"/>
      <c r="AK10" s="6">
        <f t="shared" si="5"/>
        <v>0</v>
      </c>
      <c r="AL10" s="6"/>
      <c r="AM10" s="6">
        <f t="shared" si="6"/>
        <v>0</v>
      </c>
      <c r="AN10" s="6"/>
      <c r="AO10" s="6">
        <f t="shared" si="7"/>
        <v>0</v>
      </c>
      <c r="AP10" s="6"/>
      <c r="AQ10" s="6">
        <f t="shared" si="8"/>
        <v>0</v>
      </c>
      <c r="AR10" s="6"/>
      <c r="AS10" s="6">
        <f t="shared" si="9"/>
        <v>0</v>
      </c>
      <c r="AT10" s="6"/>
      <c r="AU10" s="6">
        <f t="shared" si="10"/>
        <v>0</v>
      </c>
      <c r="AV10" s="9"/>
      <c r="AW10" s="10">
        <f t="shared" si="11"/>
        <v>0</v>
      </c>
      <c r="AX10" s="9"/>
      <c r="AY10" s="9">
        <f t="shared" si="12"/>
        <v>0</v>
      </c>
      <c r="AZ10" s="9"/>
      <c r="BA10" s="9">
        <f t="shared" si="13"/>
        <v>0</v>
      </c>
      <c r="BB10" s="6"/>
      <c r="BC10" s="6">
        <f t="shared" si="14"/>
        <v>0</v>
      </c>
      <c r="BD10" s="6"/>
      <c r="BE10" s="6">
        <f t="shared" si="15"/>
        <v>0</v>
      </c>
      <c r="BF10" s="6"/>
      <c r="BG10" s="6">
        <f t="shared" si="16"/>
        <v>0</v>
      </c>
      <c r="BH10" s="6"/>
      <c r="BI10" s="6">
        <f t="shared" si="17"/>
        <v>0</v>
      </c>
      <c r="BJ10" s="6"/>
      <c r="BK10" s="6"/>
      <c r="BL10" s="6"/>
      <c r="BM10" s="6">
        <f t="shared" si="18"/>
        <v>0</v>
      </c>
      <c r="BN10" s="6"/>
      <c r="BO10" s="6"/>
      <c r="BP10" s="6">
        <f aca="true" t="shared" si="26" ref="BP10:BP54">H10+J10+L10+N10+P10+R10+T10+V10+X10+Z10+AB10+AD10+AF10+AH10+AJ10+AL10+AN10+AP10+AR10+AT10+AV10+AX10+AZ10+BB10+BF10+BD10+BH10+BJ10+BL10+BN10</f>
        <v>0</v>
      </c>
      <c r="BQ10" s="6">
        <f aca="true" t="shared" si="27" ref="BQ10:BQ54">I10+K10+M10+O10+Q10+S10+U10+W10+Y10+AA10+AC10+AE10+AG10+AI10+AK10+AM10+AO10+AQ10+AS10+AU10+AW10+AY10+BA10+BC10+BG10+BE10+BI10+BK10+BM10+BO10</f>
        <v>0</v>
      </c>
    </row>
    <row r="11" spans="1:69" ht="12.75">
      <c r="A11" s="6">
        <v>3</v>
      </c>
      <c r="B11" s="678" t="s">
        <v>126</v>
      </c>
      <c r="C11" s="679"/>
      <c r="D11" s="679"/>
      <c r="E11" s="679"/>
      <c r="F11" s="131" t="s">
        <v>68</v>
      </c>
      <c r="G11" s="131">
        <v>534</v>
      </c>
      <c r="H11" s="6"/>
      <c r="I11" s="6">
        <f aca="true" t="shared" si="28" ref="I11:I53">H11*G11</f>
        <v>0</v>
      </c>
      <c r="J11" s="6"/>
      <c r="K11" s="6">
        <f aca="true" t="shared" si="29" ref="K11:K53">J11*G11</f>
        <v>0</v>
      </c>
      <c r="L11" s="6"/>
      <c r="M11" s="6">
        <f t="shared" si="19"/>
        <v>0</v>
      </c>
      <c r="N11" s="6"/>
      <c r="O11" s="6">
        <f t="shared" si="20"/>
        <v>0</v>
      </c>
      <c r="P11" s="6"/>
      <c r="Q11" s="6">
        <f t="shared" si="21"/>
        <v>0</v>
      </c>
      <c r="R11" s="6"/>
      <c r="S11" s="6">
        <f t="shared" si="22"/>
        <v>0</v>
      </c>
      <c r="T11" s="6"/>
      <c r="U11" s="6">
        <f t="shared" si="23"/>
        <v>0</v>
      </c>
      <c r="V11" s="6"/>
      <c r="W11" s="6">
        <f t="shared" si="24"/>
        <v>0</v>
      </c>
      <c r="X11" s="6"/>
      <c r="Y11" s="6">
        <f t="shared" si="25"/>
        <v>0</v>
      </c>
      <c r="Z11" s="6"/>
      <c r="AA11" s="6">
        <f t="shared" si="0"/>
        <v>0</v>
      </c>
      <c r="AB11" s="6"/>
      <c r="AC11" s="6">
        <f t="shared" si="1"/>
        <v>0</v>
      </c>
      <c r="AD11" s="6"/>
      <c r="AE11" s="6">
        <f t="shared" si="2"/>
        <v>0</v>
      </c>
      <c r="AF11" s="6"/>
      <c r="AG11" s="6">
        <f t="shared" si="3"/>
        <v>0</v>
      </c>
      <c r="AH11" s="6"/>
      <c r="AI11" s="6">
        <f t="shared" si="4"/>
        <v>0</v>
      </c>
      <c r="AJ11" s="6"/>
      <c r="AK11" s="6">
        <f t="shared" si="5"/>
        <v>0</v>
      </c>
      <c r="AL11" s="6"/>
      <c r="AM11" s="6">
        <f t="shared" si="6"/>
        <v>0</v>
      </c>
      <c r="AN11" s="6"/>
      <c r="AO11" s="6">
        <f t="shared" si="7"/>
        <v>0</v>
      </c>
      <c r="AP11" s="6"/>
      <c r="AQ11" s="6">
        <f t="shared" si="8"/>
        <v>0</v>
      </c>
      <c r="AR11" s="6"/>
      <c r="AS11" s="6">
        <f t="shared" si="9"/>
        <v>0</v>
      </c>
      <c r="AT11" s="6"/>
      <c r="AU11" s="6">
        <f t="shared" si="10"/>
        <v>0</v>
      </c>
      <c r="AV11" s="9"/>
      <c r="AW11" s="10">
        <f t="shared" si="11"/>
        <v>0</v>
      </c>
      <c r="AX11" s="9"/>
      <c r="AY11" s="9">
        <f t="shared" si="12"/>
        <v>0</v>
      </c>
      <c r="AZ11" s="9"/>
      <c r="BA11" s="9">
        <f t="shared" si="13"/>
        <v>0</v>
      </c>
      <c r="BB11" s="6"/>
      <c r="BC11" s="6">
        <f t="shared" si="14"/>
        <v>0</v>
      </c>
      <c r="BD11" s="6"/>
      <c r="BE11" s="6">
        <f t="shared" si="15"/>
        <v>0</v>
      </c>
      <c r="BF11" s="6"/>
      <c r="BG11" s="6">
        <f t="shared" si="16"/>
        <v>0</v>
      </c>
      <c r="BH11" s="6"/>
      <c r="BI11" s="6">
        <f t="shared" si="17"/>
        <v>0</v>
      </c>
      <c r="BJ11" s="6"/>
      <c r="BK11" s="6"/>
      <c r="BL11" s="6"/>
      <c r="BM11" s="6">
        <f t="shared" si="18"/>
        <v>0</v>
      </c>
      <c r="BN11" s="6"/>
      <c r="BO11" s="6"/>
      <c r="BP11" s="6">
        <f t="shared" si="26"/>
        <v>0</v>
      </c>
      <c r="BQ11" s="6">
        <f t="shared" si="27"/>
        <v>0</v>
      </c>
    </row>
    <row r="12" spans="1:69" ht="12.75">
      <c r="A12" s="6">
        <v>4</v>
      </c>
      <c r="B12" s="669" t="s">
        <v>70</v>
      </c>
      <c r="C12" s="673"/>
      <c r="D12" s="673"/>
      <c r="E12" s="674"/>
      <c r="F12" s="131" t="s">
        <v>68</v>
      </c>
      <c r="G12" s="131">
        <v>418</v>
      </c>
      <c r="H12" s="6"/>
      <c r="I12" s="6">
        <f t="shared" si="28"/>
        <v>0</v>
      </c>
      <c r="J12" s="6"/>
      <c r="K12" s="6">
        <f t="shared" si="29"/>
        <v>0</v>
      </c>
      <c r="L12" s="6"/>
      <c r="M12" s="6">
        <f t="shared" si="19"/>
        <v>0</v>
      </c>
      <c r="N12" s="6"/>
      <c r="O12" s="6">
        <f t="shared" si="20"/>
        <v>0</v>
      </c>
      <c r="P12" s="6"/>
      <c r="Q12" s="6">
        <f t="shared" si="21"/>
        <v>0</v>
      </c>
      <c r="R12" s="6"/>
      <c r="S12" s="6">
        <f t="shared" si="22"/>
        <v>0</v>
      </c>
      <c r="T12" s="6"/>
      <c r="U12" s="6">
        <f t="shared" si="23"/>
        <v>0</v>
      </c>
      <c r="V12" s="6"/>
      <c r="W12" s="6">
        <f t="shared" si="24"/>
        <v>0</v>
      </c>
      <c r="X12" s="6"/>
      <c r="Y12" s="6">
        <f t="shared" si="25"/>
        <v>0</v>
      </c>
      <c r="Z12" s="6"/>
      <c r="AA12" s="6">
        <f t="shared" si="0"/>
        <v>0</v>
      </c>
      <c r="AB12" s="6"/>
      <c r="AC12" s="6">
        <f t="shared" si="1"/>
        <v>0</v>
      </c>
      <c r="AD12" s="21">
        <f>18*0</f>
        <v>0</v>
      </c>
      <c r="AE12" s="6">
        <f t="shared" si="2"/>
        <v>0</v>
      </c>
      <c r="AF12" s="6"/>
      <c r="AG12" s="6">
        <f t="shared" si="3"/>
        <v>0</v>
      </c>
      <c r="AH12" s="6"/>
      <c r="AI12" s="6">
        <f t="shared" si="4"/>
        <v>0</v>
      </c>
      <c r="AJ12" s="6"/>
      <c r="AK12" s="6">
        <f t="shared" si="5"/>
        <v>0</v>
      </c>
      <c r="AL12" s="21">
        <f>100.3</f>
        <v>100.3</v>
      </c>
      <c r="AM12" s="21">
        <f t="shared" si="6"/>
        <v>41925.4</v>
      </c>
      <c r="AN12" s="6"/>
      <c r="AO12" s="6">
        <f t="shared" si="7"/>
        <v>0</v>
      </c>
      <c r="AP12" s="6"/>
      <c r="AQ12" s="6">
        <f t="shared" si="8"/>
        <v>0</v>
      </c>
      <c r="AR12" s="6"/>
      <c r="AS12" s="6">
        <f t="shared" si="9"/>
        <v>0</v>
      </c>
      <c r="AT12" s="6"/>
      <c r="AU12" s="6">
        <f t="shared" si="10"/>
        <v>0</v>
      </c>
      <c r="AV12" s="9"/>
      <c r="AW12" s="10">
        <f t="shared" si="11"/>
        <v>0</v>
      </c>
      <c r="AX12" s="9"/>
      <c r="AY12" s="9">
        <f t="shared" si="12"/>
        <v>0</v>
      </c>
      <c r="AZ12" s="9"/>
      <c r="BA12" s="9">
        <f t="shared" si="13"/>
        <v>0</v>
      </c>
      <c r="BB12" s="6"/>
      <c r="BC12" s="6">
        <f t="shared" si="14"/>
        <v>0</v>
      </c>
      <c r="BD12" s="6"/>
      <c r="BE12" s="6">
        <f t="shared" si="15"/>
        <v>0</v>
      </c>
      <c r="BF12" s="6"/>
      <c r="BG12" s="6">
        <f t="shared" si="16"/>
        <v>0</v>
      </c>
      <c r="BH12" s="6"/>
      <c r="BI12" s="6">
        <f t="shared" si="17"/>
        <v>0</v>
      </c>
      <c r="BJ12" s="6">
        <v>25</v>
      </c>
      <c r="BK12" s="6">
        <f>BJ12*G12</f>
        <v>10450</v>
      </c>
      <c r="BL12" s="6"/>
      <c r="BM12" s="6">
        <f t="shared" si="18"/>
        <v>0</v>
      </c>
      <c r="BN12" s="6">
        <v>34</v>
      </c>
      <c r="BO12" s="6">
        <f>BN12*G12</f>
        <v>14212</v>
      </c>
      <c r="BP12" s="6">
        <f t="shared" si="26"/>
        <v>159.3</v>
      </c>
      <c r="BQ12" s="6">
        <f t="shared" si="27"/>
        <v>66587.4</v>
      </c>
    </row>
    <row r="13" spans="1:69" ht="12.75">
      <c r="A13" s="6">
        <v>5</v>
      </c>
      <c r="B13" s="669" t="s">
        <v>71</v>
      </c>
      <c r="C13" s="673"/>
      <c r="D13" s="673"/>
      <c r="E13" s="674"/>
      <c r="F13" s="131" t="s">
        <v>68</v>
      </c>
      <c r="G13" s="131">
        <v>1650</v>
      </c>
      <c r="H13" s="6"/>
      <c r="I13" s="6">
        <f t="shared" si="28"/>
        <v>0</v>
      </c>
      <c r="J13" s="6"/>
      <c r="K13" s="6">
        <f t="shared" si="29"/>
        <v>0</v>
      </c>
      <c r="L13" s="6"/>
      <c r="M13" s="6">
        <f t="shared" si="19"/>
        <v>0</v>
      </c>
      <c r="N13" s="6"/>
      <c r="O13" s="6">
        <f t="shared" si="20"/>
        <v>0</v>
      </c>
      <c r="P13" s="6"/>
      <c r="Q13" s="6">
        <f t="shared" si="21"/>
        <v>0</v>
      </c>
      <c r="R13" s="6"/>
      <c r="S13" s="6">
        <f t="shared" si="22"/>
        <v>0</v>
      </c>
      <c r="T13" s="6"/>
      <c r="U13" s="6">
        <f t="shared" si="23"/>
        <v>0</v>
      </c>
      <c r="V13" s="6"/>
      <c r="W13" s="6">
        <f t="shared" si="24"/>
        <v>0</v>
      </c>
      <c r="X13" s="6"/>
      <c r="Y13" s="6">
        <f t="shared" si="25"/>
        <v>0</v>
      </c>
      <c r="Z13" s="6"/>
      <c r="AA13" s="6">
        <f t="shared" si="0"/>
        <v>0</v>
      </c>
      <c r="AB13" s="6"/>
      <c r="AC13" s="6">
        <f t="shared" si="1"/>
        <v>0</v>
      </c>
      <c r="AD13" s="6"/>
      <c r="AE13" s="6">
        <f t="shared" si="2"/>
        <v>0</v>
      </c>
      <c r="AF13" s="6">
        <v>10</v>
      </c>
      <c r="AG13" s="6">
        <f t="shared" si="3"/>
        <v>16500</v>
      </c>
      <c r="AH13" s="6"/>
      <c r="AI13" s="6">
        <f t="shared" si="4"/>
        <v>0</v>
      </c>
      <c r="AJ13" s="6"/>
      <c r="AK13" s="6">
        <f t="shared" si="5"/>
        <v>0</v>
      </c>
      <c r="AL13" s="6"/>
      <c r="AM13" s="6">
        <f t="shared" si="6"/>
        <v>0</v>
      </c>
      <c r="AN13" s="6"/>
      <c r="AO13" s="6">
        <f t="shared" si="7"/>
        <v>0</v>
      </c>
      <c r="AP13" s="6"/>
      <c r="AQ13" s="6">
        <f t="shared" si="8"/>
        <v>0</v>
      </c>
      <c r="AR13" s="6"/>
      <c r="AS13" s="6">
        <f t="shared" si="9"/>
        <v>0</v>
      </c>
      <c r="AT13" s="6"/>
      <c r="AU13" s="6">
        <f t="shared" si="10"/>
        <v>0</v>
      </c>
      <c r="AV13" s="9"/>
      <c r="AW13" s="10">
        <f t="shared" si="11"/>
        <v>0</v>
      </c>
      <c r="AX13" s="9"/>
      <c r="AY13" s="9">
        <f t="shared" si="12"/>
        <v>0</v>
      </c>
      <c r="AZ13" s="9"/>
      <c r="BA13" s="9">
        <f t="shared" si="13"/>
        <v>0</v>
      </c>
      <c r="BB13" s="6"/>
      <c r="BC13" s="6">
        <f t="shared" si="14"/>
        <v>0</v>
      </c>
      <c r="BD13" s="6"/>
      <c r="BE13" s="6">
        <f t="shared" si="15"/>
        <v>0</v>
      </c>
      <c r="BF13" s="6"/>
      <c r="BG13" s="6">
        <f t="shared" si="16"/>
        <v>0</v>
      </c>
      <c r="BH13" s="6"/>
      <c r="BI13" s="6">
        <f t="shared" si="17"/>
        <v>0</v>
      </c>
      <c r="BJ13" s="6"/>
      <c r="BK13" s="6"/>
      <c r="BL13" s="6"/>
      <c r="BM13" s="6">
        <f t="shared" si="18"/>
        <v>0</v>
      </c>
      <c r="BN13" s="6"/>
      <c r="BO13" s="6"/>
      <c r="BP13" s="6">
        <f t="shared" si="26"/>
        <v>10</v>
      </c>
      <c r="BQ13" s="6">
        <f t="shared" si="27"/>
        <v>16500</v>
      </c>
    </row>
    <row r="14" spans="1:69" ht="12.75">
      <c r="A14" s="6">
        <v>6</v>
      </c>
      <c r="B14" s="681" t="s">
        <v>127</v>
      </c>
      <c r="C14" s="684"/>
      <c r="D14" s="684"/>
      <c r="E14" s="685"/>
      <c r="F14" s="131" t="s">
        <v>68</v>
      </c>
      <c r="G14" s="131">
        <v>6500</v>
      </c>
      <c r="H14" s="6"/>
      <c r="I14" s="6">
        <f t="shared" si="28"/>
        <v>0</v>
      </c>
      <c r="J14" s="6"/>
      <c r="K14" s="6">
        <f t="shared" si="29"/>
        <v>0</v>
      </c>
      <c r="L14" s="6"/>
      <c r="M14" s="6">
        <f t="shared" si="19"/>
        <v>0</v>
      </c>
      <c r="N14" s="6"/>
      <c r="O14" s="6">
        <f t="shared" si="20"/>
        <v>0</v>
      </c>
      <c r="P14" s="6"/>
      <c r="Q14" s="6">
        <f t="shared" si="21"/>
        <v>0</v>
      </c>
      <c r="R14" s="6"/>
      <c r="S14" s="6">
        <f t="shared" si="22"/>
        <v>0</v>
      </c>
      <c r="T14" s="6"/>
      <c r="U14" s="6">
        <f t="shared" si="23"/>
        <v>0</v>
      </c>
      <c r="V14" s="6"/>
      <c r="W14" s="6">
        <f t="shared" si="24"/>
        <v>0</v>
      </c>
      <c r="X14" s="6"/>
      <c r="Y14" s="6">
        <f t="shared" si="25"/>
        <v>0</v>
      </c>
      <c r="Z14" s="6"/>
      <c r="AA14" s="6">
        <f t="shared" si="0"/>
        <v>0</v>
      </c>
      <c r="AB14" s="6"/>
      <c r="AC14" s="6">
        <f t="shared" si="1"/>
        <v>0</v>
      </c>
      <c r="AD14" s="6"/>
      <c r="AE14" s="6">
        <f t="shared" si="2"/>
        <v>0</v>
      </c>
      <c r="AF14" s="6"/>
      <c r="AG14" s="6">
        <f t="shared" si="3"/>
        <v>0</v>
      </c>
      <c r="AH14" s="6"/>
      <c r="AI14" s="6">
        <f t="shared" si="4"/>
        <v>0</v>
      </c>
      <c r="AJ14" s="6"/>
      <c r="AK14" s="6">
        <f t="shared" si="5"/>
        <v>0</v>
      </c>
      <c r="AL14" s="6"/>
      <c r="AM14" s="6">
        <f t="shared" si="6"/>
        <v>0</v>
      </c>
      <c r="AN14" s="6"/>
      <c r="AO14" s="6">
        <f t="shared" si="7"/>
        <v>0</v>
      </c>
      <c r="AP14" s="6"/>
      <c r="AQ14" s="6">
        <f t="shared" si="8"/>
        <v>0</v>
      </c>
      <c r="AR14" s="6"/>
      <c r="AS14" s="6">
        <f t="shared" si="9"/>
        <v>0</v>
      </c>
      <c r="AT14" s="6"/>
      <c r="AU14" s="6">
        <f t="shared" si="10"/>
        <v>0</v>
      </c>
      <c r="AV14" s="9"/>
      <c r="AW14" s="10">
        <f t="shared" si="11"/>
        <v>0</v>
      </c>
      <c r="AX14" s="9"/>
      <c r="AY14" s="9">
        <f t="shared" si="12"/>
        <v>0</v>
      </c>
      <c r="AZ14" s="9"/>
      <c r="BA14" s="9">
        <f t="shared" si="13"/>
        <v>0</v>
      </c>
      <c r="BB14" s="6"/>
      <c r="BC14" s="6">
        <f t="shared" si="14"/>
        <v>0</v>
      </c>
      <c r="BD14" s="6"/>
      <c r="BE14" s="6">
        <f t="shared" si="15"/>
        <v>0</v>
      </c>
      <c r="BF14" s="6"/>
      <c r="BG14" s="6">
        <f t="shared" si="16"/>
        <v>0</v>
      </c>
      <c r="BH14" s="6"/>
      <c r="BI14" s="6">
        <f t="shared" si="17"/>
        <v>0</v>
      </c>
      <c r="BJ14" s="6"/>
      <c r="BK14" s="6"/>
      <c r="BL14" s="6"/>
      <c r="BM14" s="6">
        <f t="shared" si="18"/>
        <v>0</v>
      </c>
      <c r="BN14" s="6"/>
      <c r="BO14" s="6"/>
      <c r="BP14" s="6">
        <f t="shared" si="26"/>
        <v>0</v>
      </c>
      <c r="BQ14" s="6">
        <f t="shared" si="27"/>
        <v>0</v>
      </c>
    </row>
    <row r="15" spans="1:69" ht="15">
      <c r="A15" s="6"/>
      <c r="B15" s="680" t="s">
        <v>72</v>
      </c>
      <c r="C15" s="680"/>
      <c r="D15" s="680"/>
      <c r="E15" s="680"/>
      <c r="F15" s="131"/>
      <c r="G15" s="131"/>
      <c r="H15" s="6"/>
      <c r="I15" s="6">
        <f t="shared" si="28"/>
        <v>0</v>
      </c>
      <c r="J15" s="6"/>
      <c r="K15" s="6">
        <f t="shared" si="29"/>
        <v>0</v>
      </c>
      <c r="L15" s="6"/>
      <c r="M15" s="6">
        <f t="shared" si="19"/>
        <v>0</v>
      </c>
      <c r="N15" s="6"/>
      <c r="O15" s="6">
        <f t="shared" si="20"/>
        <v>0</v>
      </c>
      <c r="P15" s="6"/>
      <c r="Q15" s="6">
        <f t="shared" si="21"/>
        <v>0</v>
      </c>
      <c r="R15" s="6"/>
      <c r="S15" s="6">
        <f t="shared" si="22"/>
        <v>0</v>
      </c>
      <c r="T15" s="6"/>
      <c r="U15" s="6">
        <f t="shared" si="23"/>
        <v>0</v>
      </c>
      <c r="V15" s="6"/>
      <c r="W15" s="6">
        <f t="shared" si="24"/>
        <v>0</v>
      </c>
      <c r="X15" s="6"/>
      <c r="Y15" s="6">
        <f t="shared" si="25"/>
        <v>0</v>
      </c>
      <c r="Z15" s="6"/>
      <c r="AA15" s="6">
        <f t="shared" si="0"/>
        <v>0</v>
      </c>
      <c r="AB15" s="6"/>
      <c r="AC15" s="6">
        <f t="shared" si="1"/>
        <v>0</v>
      </c>
      <c r="AD15" s="6"/>
      <c r="AE15" s="6">
        <f t="shared" si="2"/>
        <v>0</v>
      </c>
      <c r="AF15" s="6"/>
      <c r="AG15" s="6">
        <f t="shared" si="3"/>
        <v>0</v>
      </c>
      <c r="AH15" s="6"/>
      <c r="AI15" s="6">
        <f t="shared" si="4"/>
        <v>0</v>
      </c>
      <c r="AJ15" s="6"/>
      <c r="AK15" s="6">
        <f t="shared" si="5"/>
        <v>0</v>
      </c>
      <c r="AL15" s="6"/>
      <c r="AM15" s="6">
        <f t="shared" si="6"/>
        <v>0</v>
      </c>
      <c r="AN15" s="6"/>
      <c r="AO15" s="6">
        <f t="shared" si="7"/>
        <v>0</v>
      </c>
      <c r="AP15" s="6"/>
      <c r="AQ15" s="6">
        <f t="shared" si="8"/>
        <v>0</v>
      </c>
      <c r="AR15" s="6"/>
      <c r="AS15" s="6">
        <f t="shared" si="9"/>
        <v>0</v>
      </c>
      <c r="AT15" s="6"/>
      <c r="AU15" s="6">
        <f t="shared" si="10"/>
        <v>0</v>
      </c>
      <c r="AV15" s="9"/>
      <c r="AW15" s="10">
        <f t="shared" si="11"/>
        <v>0</v>
      </c>
      <c r="AX15" s="9"/>
      <c r="AY15" s="9">
        <f t="shared" si="12"/>
        <v>0</v>
      </c>
      <c r="AZ15" s="9"/>
      <c r="BA15" s="9">
        <f t="shared" si="13"/>
        <v>0</v>
      </c>
      <c r="BB15" s="6"/>
      <c r="BC15" s="6">
        <f t="shared" si="14"/>
        <v>0</v>
      </c>
      <c r="BD15" s="6"/>
      <c r="BE15" s="6">
        <f t="shared" si="15"/>
        <v>0</v>
      </c>
      <c r="BF15" s="6"/>
      <c r="BG15" s="6">
        <f t="shared" si="16"/>
        <v>0</v>
      </c>
      <c r="BH15" s="6"/>
      <c r="BI15" s="6">
        <f t="shared" si="17"/>
        <v>0</v>
      </c>
      <c r="BJ15" s="6"/>
      <c r="BK15" s="6"/>
      <c r="BL15" s="6"/>
      <c r="BM15" s="6">
        <f t="shared" si="18"/>
        <v>0</v>
      </c>
      <c r="BN15" s="6"/>
      <c r="BO15" s="6"/>
      <c r="BP15" s="6">
        <f t="shared" si="26"/>
        <v>0</v>
      </c>
      <c r="BQ15" s="6">
        <f t="shared" si="27"/>
        <v>0</v>
      </c>
    </row>
    <row r="16" spans="1:69" ht="12.75">
      <c r="A16" s="6">
        <v>7</v>
      </c>
      <c r="B16" s="669" t="s">
        <v>73</v>
      </c>
      <c r="C16" s="673"/>
      <c r="D16" s="673"/>
      <c r="E16" s="674"/>
      <c r="F16" s="131" t="s">
        <v>69</v>
      </c>
      <c r="G16" s="131">
        <v>200</v>
      </c>
      <c r="H16" s="6"/>
      <c r="I16" s="6">
        <f t="shared" si="28"/>
        <v>0</v>
      </c>
      <c r="J16" s="6"/>
      <c r="K16" s="6">
        <f t="shared" si="29"/>
        <v>0</v>
      </c>
      <c r="L16" s="6"/>
      <c r="M16" s="6">
        <f t="shared" si="19"/>
        <v>0</v>
      </c>
      <c r="N16" s="6"/>
      <c r="O16" s="6">
        <f t="shared" si="20"/>
        <v>0</v>
      </c>
      <c r="P16" s="6"/>
      <c r="Q16" s="6">
        <f t="shared" si="21"/>
        <v>0</v>
      </c>
      <c r="R16" s="6"/>
      <c r="S16" s="6">
        <f t="shared" si="22"/>
        <v>0</v>
      </c>
      <c r="T16" s="6"/>
      <c r="U16" s="6">
        <f t="shared" si="23"/>
        <v>0</v>
      </c>
      <c r="V16" s="6"/>
      <c r="W16" s="6">
        <f t="shared" si="24"/>
        <v>0</v>
      </c>
      <c r="X16" s="6"/>
      <c r="Y16" s="6">
        <f t="shared" si="25"/>
        <v>0</v>
      </c>
      <c r="Z16" s="6"/>
      <c r="AA16" s="6">
        <f t="shared" si="0"/>
        <v>0</v>
      </c>
      <c r="AB16" s="6"/>
      <c r="AC16" s="6">
        <f t="shared" si="1"/>
        <v>0</v>
      </c>
      <c r="AD16" s="6"/>
      <c r="AE16" s="6">
        <f t="shared" si="2"/>
        <v>0</v>
      </c>
      <c r="AF16" s="6"/>
      <c r="AG16" s="6">
        <f t="shared" si="3"/>
        <v>0</v>
      </c>
      <c r="AH16" s="6"/>
      <c r="AI16" s="6">
        <f t="shared" si="4"/>
        <v>0</v>
      </c>
      <c r="AJ16" s="6"/>
      <c r="AK16" s="6">
        <f t="shared" si="5"/>
        <v>0</v>
      </c>
      <c r="AL16" s="6"/>
      <c r="AM16" s="6">
        <f t="shared" si="6"/>
        <v>0</v>
      </c>
      <c r="AN16" s="6"/>
      <c r="AO16" s="6">
        <f t="shared" si="7"/>
        <v>0</v>
      </c>
      <c r="AP16" s="6"/>
      <c r="AQ16" s="6">
        <f t="shared" si="8"/>
        <v>0</v>
      </c>
      <c r="AR16" s="6"/>
      <c r="AS16" s="6">
        <f t="shared" si="9"/>
        <v>0</v>
      </c>
      <c r="AT16" s="6"/>
      <c r="AU16" s="6">
        <f t="shared" si="10"/>
        <v>0</v>
      </c>
      <c r="AV16" s="9"/>
      <c r="AW16" s="10">
        <f t="shared" si="11"/>
        <v>0</v>
      </c>
      <c r="AX16" s="9"/>
      <c r="AY16" s="9">
        <f t="shared" si="12"/>
        <v>0</v>
      </c>
      <c r="AZ16" s="9"/>
      <c r="BA16" s="9">
        <f t="shared" si="13"/>
        <v>0</v>
      </c>
      <c r="BB16" s="6"/>
      <c r="BC16" s="6">
        <f t="shared" si="14"/>
        <v>0</v>
      </c>
      <c r="BD16" s="6"/>
      <c r="BE16" s="6">
        <f t="shared" si="15"/>
        <v>0</v>
      </c>
      <c r="BF16" s="6"/>
      <c r="BG16" s="6">
        <f t="shared" si="16"/>
        <v>0</v>
      </c>
      <c r="BH16" s="6"/>
      <c r="BI16" s="6">
        <f t="shared" si="17"/>
        <v>0</v>
      </c>
      <c r="BJ16" s="6"/>
      <c r="BK16" s="6"/>
      <c r="BL16" s="6"/>
      <c r="BM16" s="6">
        <f t="shared" si="18"/>
        <v>0</v>
      </c>
      <c r="BN16" s="6"/>
      <c r="BO16" s="6"/>
      <c r="BP16" s="6">
        <f t="shared" si="26"/>
        <v>0</v>
      </c>
      <c r="BQ16" s="6">
        <f t="shared" si="27"/>
        <v>0</v>
      </c>
    </row>
    <row r="17" spans="1:69" ht="12.75">
      <c r="A17" s="6">
        <v>8</v>
      </c>
      <c r="B17" s="669" t="s">
        <v>74</v>
      </c>
      <c r="C17" s="673"/>
      <c r="D17" s="673"/>
      <c r="E17" s="674"/>
      <c r="F17" s="131" t="s">
        <v>66</v>
      </c>
      <c r="G17" s="131">
        <v>7953</v>
      </c>
      <c r="H17" s="6"/>
      <c r="I17" s="6">
        <f t="shared" si="28"/>
        <v>0</v>
      </c>
      <c r="J17" s="6"/>
      <c r="K17" s="6">
        <f t="shared" si="29"/>
        <v>0</v>
      </c>
      <c r="L17" s="6"/>
      <c r="M17" s="6">
        <f t="shared" si="19"/>
        <v>0</v>
      </c>
      <c r="N17" s="6"/>
      <c r="O17" s="6">
        <f t="shared" si="20"/>
        <v>0</v>
      </c>
      <c r="P17" s="6">
        <v>0.25</v>
      </c>
      <c r="Q17" s="6">
        <f t="shared" si="21"/>
        <v>1988.25</v>
      </c>
      <c r="R17" s="6"/>
      <c r="S17" s="6">
        <f t="shared" si="22"/>
        <v>0</v>
      </c>
      <c r="T17" s="6"/>
      <c r="U17" s="6">
        <f t="shared" si="23"/>
        <v>0</v>
      </c>
      <c r="V17" s="6"/>
      <c r="W17" s="6">
        <f t="shared" si="24"/>
        <v>0</v>
      </c>
      <c r="X17" s="6"/>
      <c r="Y17" s="6">
        <f t="shared" si="25"/>
        <v>0</v>
      </c>
      <c r="Z17" s="6"/>
      <c r="AA17" s="6">
        <f t="shared" si="0"/>
        <v>0</v>
      </c>
      <c r="AB17" s="6"/>
      <c r="AC17" s="6">
        <f t="shared" si="1"/>
        <v>0</v>
      </c>
      <c r="AD17" s="6">
        <v>0.6</v>
      </c>
      <c r="AE17" s="22">
        <f t="shared" si="2"/>
        <v>4771.8</v>
      </c>
      <c r="AF17" s="6"/>
      <c r="AG17" s="6">
        <f t="shared" si="3"/>
        <v>0</v>
      </c>
      <c r="AH17" s="6"/>
      <c r="AI17" s="6">
        <f t="shared" si="4"/>
        <v>0</v>
      </c>
      <c r="AJ17" s="6"/>
      <c r="AK17" s="6">
        <f t="shared" si="5"/>
        <v>0</v>
      </c>
      <c r="AL17" s="6"/>
      <c r="AM17" s="6">
        <f t="shared" si="6"/>
        <v>0</v>
      </c>
      <c r="AN17" s="6"/>
      <c r="AO17" s="6">
        <f t="shared" si="7"/>
        <v>0</v>
      </c>
      <c r="AP17" s="6"/>
      <c r="AQ17" s="6">
        <f t="shared" si="8"/>
        <v>0</v>
      </c>
      <c r="AR17" s="6"/>
      <c r="AS17" s="6">
        <f t="shared" si="9"/>
        <v>0</v>
      </c>
      <c r="AT17" s="6"/>
      <c r="AU17" s="6">
        <f t="shared" si="10"/>
        <v>0</v>
      </c>
      <c r="AV17" s="9"/>
      <c r="AW17" s="10">
        <f t="shared" si="11"/>
        <v>0</v>
      </c>
      <c r="AX17" s="9"/>
      <c r="AY17" s="9">
        <f t="shared" si="12"/>
        <v>0</v>
      </c>
      <c r="AZ17" s="9"/>
      <c r="BA17" s="9">
        <f t="shared" si="13"/>
        <v>0</v>
      </c>
      <c r="BB17" s="6"/>
      <c r="BC17" s="6">
        <f t="shared" si="14"/>
        <v>0</v>
      </c>
      <c r="BD17" s="6"/>
      <c r="BE17" s="6">
        <f t="shared" si="15"/>
        <v>0</v>
      </c>
      <c r="BF17" s="6"/>
      <c r="BG17" s="6">
        <f t="shared" si="16"/>
        <v>0</v>
      </c>
      <c r="BH17" s="6"/>
      <c r="BI17" s="6">
        <f t="shared" si="17"/>
        <v>0</v>
      </c>
      <c r="BJ17" s="6"/>
      <c r="BK17" s="6"/>
      <c r="BL17" s="6"/>
      <c r="BM17" s="6">
        <f t="shared" si="18"/>
        <v>0</v>
      </c>
      <c r="BN17" s="6"/>
      <c r="BO17" s="6"/>
      <c r="BP17" s="6">
        <f t="shared" si="26"/>
        <v>0.85</v>
      </c>
      <c r="BQ17" s="6">
        <f t="shared" si="27"/>
        <v>6760.05</v>
      </c>
    </row>
    <row r="18" spans="1:69" ht="12.75">
      <c r="A18" s="6">
        <v>9</v>
      </c>
      <c r="B18" s="681" t="s">
        <v>75</v>
      </c>
      <c r="C18" s="682"/>
      <c r="D18" s="682"/>
      <c r="E18" s="683"/>
      <c r="F18" s="131" t="s">
        <v>69</v>
      </c>
      <c r="G18" s="131">
        <v>350</v>
      </c>
      <c r="H18" s="6"/>
      <c r="I18" s="6">
        <f t="shared" si="28"/>
        <v>0</v>
      </c>
      <c r="J18" s="6"/>
      <c r="K18" s="6">
        <f t="shared" si="29"/>
        <v>0</v>
      </c>
      <c r="L18" s="6"/>
      <c r="M18" s="6">
        <f t="shared" si="19"/>
        <v>0</v>
      </c>
      <c r="N18" s="6"/>
      <c r="O18" s="6">
        <f t="shared" si="20"/>
        <v>0</v>
      </c>
      <c r="P18" s="6"/>
      <c r="Q18" s="6">
        <f t="shared" si="21"/>
        <v>0</v>
      </c>
      <c r="R18" s="6"/>
      <c r="S18" s="6">
        <f t="shared" si="22"/>
        <v>0</v>
      </c>
      <c r="T18" s="6"/>
      <c r="U18" s="6">
        <f t="shared" si="23"/>
        <v>0</v>
      </c>
      <c r="V18" s="6">
        <v>40</v>
      </c>
      <c r="W18" s="6">
        <f t="shared" si="24"/>
        <v>14000</v>
      </c>
      <c r="X18" s="6"/>
      <c r="Y18" s="6">
        <f t="shared" si="25"/>
        <v>0</v>
      </c>
      <c r="Z18" s="6"/>
      <c r="AA18" s="6">
        <f t="shared" si="0"/>
        <v>0</v>
      </c>
      <c r="AB18" s="6"/>
      <c r="AC18" s="6">
        <f t="shared" si="1"/>
        <v>0</v>
      </c>
      <c r="AD18" s="6"/>
      <c r="AE18" s="6">
        <f t="shared" si="2"/>
        <v>0</v>
      </c>
      <c r="AF18" s="6"/>
      <c r="AG18" s="6">
        <f t="shared" si="3"/>
        <v>0</v>
      </c>
      <c r="AH18" s="6"/>
      <c r="AI18" s="6">
        <f t="shared" si="4"/>
        <v>0</v>
      </c>
      <c r="AJ18" s="6"/>
      <c r="AK18" s="6">
        <f t="shared" si="5"/>
        <v>0</v>
      </c>
      <c r="AL18" s="6"/>
      <c r="AM18" s="6">
        <f t="shared" si="6"/>
        <v>0</v>
      </c>
      <c r="AN18" s="6"/>
      <c r="AO18" s="6">
        <f t="shared" si="7"/>
        <v>0</v>
      </c>
      <c r="AP18" s="6"/>
      <c r="AQ18" s="6">
        <f t="shared" si="8"/>
        <v>0</v>
      </c>
      <c r="AR18" s="6"/>
      <c r="AS18" s="6">
        <f t="shared" si="9"/>
        <v>0</v>
      </c>
      <c r="AT18" s="6"/>
      <c r="AU18" s="6">
        <f t="shared" si="10"/>
        <v>0</v>
      </c>
      <c r="AV18" s="9"/>
      <c r="AW18" s="10">
        <f t="shared" si="11"/>
        <v>0</v>
      </c>
      <c r="AX18" s="9"/>
      <c r="AY18" s="9">
        <f t="shared" si="12"/>
        <v>0</v>
      </c>
      <c r="AZ18" s="9"/>
      <c r="BA18" s="9">
        <f t="shared" si="13"/>
        <v>0</v>
      </c>
      <c r="BB18" s="6"/>
      <c r="BC18" s="6">
        <f t="shared" si="14"/>
        <v>0</v>
      </c>
      <c r="BD18" s="6"/>
      <c r="BE18" s="6">
        <f t="shared" si="15"/>
        <v>0</v>
      </c>
      <c r="BF18" s="6"/>
      <c r="BG18" s="6">
        <f t="shared" si="16"/>
        <v>0</v>
      </c>
      <c r="BH18" s="6"/>
      <c r="BI18" s="6">
        <f t="shared" si="17"/>
        <v>0</v>
      </c>
      <c r="BJ18" s="6"/>
      <c r="BK18" s="6"/>
      <c r="BL18" s="6"/>
      <c r="BM18" s="6">
        <f t="shared" si="18"/>
        <v>0</v>
      </c>
      <c r="BN18" s="6"/>
      <c r="BO18" s="6"/>
      <c r="BP18" s="6">
        <f t="shared" si="26"/>
        <v>40</v>
      </c>
      <c r="BQ18" s="6">
        <f t="shared" si="27"/>
        <v>14000</v>
      </c>
    </row>
    <row r="19" spans="1:69" ht="12.75">
      <c r="A19" s="6">
        <v>10</v>
      </c>
      <c r="B19" s="672" t="s">
        <v>76</v>
      </c>
      <c r="C19" s="673"/>
      <c r="D19" s="673"/>
      <c r="E19" s="674"/>
      <c r="F19" s="131" t="s">
        <v>17</v>
      </c>
      <c r="G19" s="131">
        <v>4200</v>
      </c>
      <c r="H19" s="6"/>
      <c r="I19" s="6">
        <f t="shared" si="28"/>
        <v>0</v>
      </c>
      <c r="J19" s="6"/>
      <c r="K19" s="6">
        <f t="shared" si="29"/>
        <v>0</v>
      </c>
      <c r="L19" s="6"/>
      <c r="M19" s="6">
        <f t="shared" si="19"/>
        <v>0</v>
      </c>
      <c r="N19" s="6"/>
      <c r="O19" s="6">
        <f t="shared" si="20"/>
        <v>0</v>
      </c>
      <c r="P19" s="6"/>
      <c r="Q19" s="6">
        <f t="shared" si="21"/>
        <v>0</v>
      </c>
      <c r="R19" s="6"/>
      <c r="S19" s="6">
        <f>R19*G19</f>
        <v>0</v>
      </c>
      <c r="T19" s="6"/>
      <c r="U19" s="6">
        <f t="shared" si="23"/>
        <v>0</v>
      </c>
      <c r="V19" s="6"/>
      <c r="W19" s="6">
        <f t="shared" si="24"/>
        <v>0</v>
      </c>
      <c r="X19" s="6"/>
      <c r="Y19" s="6">
        <f t="shared" si="25"/>
        <v>0</v>
      </c>
      <c r="Z19" s="6"/>
      <c r="AA19" s="6">
        <f t="shared" si="0"/>
        <v>0</v>
      </c>
      <c r="AB19" s="6"/>
      <c r="AC19" s="6">
        <f t="shared" si="1"/>
        <v>0</v>
      </c>
      <c r="AD19" s="6"/>
      <c r="AE19" s="6">
        <f t="shared" si="2"/>
        <v>0</v>
      </c>
      <c r="AF19" s="6"/>
      <c r="AG19" s="6">
        <f t="shared" si="3"/>
        <v>0</v>
      </c>
      <c r="AH19" s="6"/>
      <c r="AI19" s="6">
        <f t="shared" si="4"/>
        <v>0</v>
      </c>
      <c r="AJ19" s="6"/>
      <c r="AK19" s="6">
        <f t="shared" si="5"/>
        <v>0</v>
      </c>
      <c r="AL19" s="6"/>
      <c r="AM19" s="6">
        <f t="shared" si="6"/>
        <v>0</v>
      </c>
      <c r="AN19" s="6">
        <v>3</v>
      </c>
      <c r="AO19" s="6">
        <f t="shared" si="7"/>
        <v>12600</v>
      </c>
      <c r="AP19" s="6"/>
      <c r="AQ19" s="6">
        <f t="shared" si="8"/>
        <v>0</v>
      </c>
      <c r="AR19" s="6"/>
      <c r="AS19" s="6">
        <f t="shared" si="9"/>
        <v>0</v>
      </c>
      <c r="AT19" s="6"/>
      <c r="AU19" s="6">
        <f t="shared" si="10"/>
        <v>0</v>
      </c>
      <c r="AV19" s="9"/>
      <c r="AW19" s="10">
        <f t="shared" si="11"/>
        <v>0</v>
      </c>
      <c r="AX19" s="9"/>
      <c r="AY19" s="9">
        <f t="shared" si="12"/>
        <v>0</v>
      </c>
      <c r="AZ19" s="9"/>
      <c r="BA19" s="9">
        <f t="shared" si="13"/>
        <v>0</v>
      </c>
      <c r="BB19" s="6"/>
      <c r="BC19" s="6">
        <f t="shared" si="14"/>
        <v>0</v>
      </c>
      <c r="BD19" s="6"/>
      <c r="BE19" s="6">
        <f t="shared" si="15"/>
        <v>0</v>
      </c>
      <c r="BF19" s="6"/>
      <c r="BG19" s="6">
        <f t="shared" si="16"/>
        <v>0</v>
      </c>
      <c r="BH19" s="6"/>
      <c r="BI19" s="6">
        <f t="shared" si="17"/>
        <v>0</v>
      </c>
      <c r="BJ19" s="6"/>
      <c r="BK19" s="6"/>
      <c r="BL19" s="6"/>
      <c r="BM19" s="6">
        <f t="shared" si="18"/>
        <v>0</v>
      </c>
      <c r="BN19" s="6"/>
      <c r="BO19" s="6"/>
      <c r="BP19" s="6">
        <f t="shared" si="26"/>
        <v>3</v>
      </c>
      <c r="BQ19" s="6">
        <f t="shared" si="27"/>
        <v>12600</v>
      </c>
    </row>
    <row r="20" spans="1:69" ht="12.75">
      <c r="A20" s="6">
        <v>11</v>
      </c>
      <c r="B20" s="669" t="s">
        <v>128</v>
      </c>
      <c r="C20" s="673"/>
      <c r="D20" s="673"/>
      <c r="E20" s="674"/>
      <c r="F20" s="131" t="s">
        <v>68</v>
      </c>
      <c r="G20" s="131">
        <v>2750</v>
      </c>
      <c r="H20" s="6">
        <v>5.4</v>
      </c>
      <c r="I20" s="6">
        <f t="shared" si="28"/>
        <v>14850.000000000002</v>
      </c>
      <c r="J20" s="6"/>
      <c r="K20" s="6">
        <f t="shared" si="29"/>
        <v>0</v>
      </c>
      <c r="L20" s="6"/>
      <c r="M20" s="6">
        <f t="shared" si="19"/>
        <v>0</v>
      </c>
      <c r="N20" s="6"/>
      <c r="O20" s="6">
        <f t="shared" si="20"/>
        <v>0</v>
      </c>
      <c r="P20" s="6"/>
      <c r="Q20" s="6">
        <f t="shared" si="21"/>
        <v>0</v>
      </c>
      <c r="R20" s="6"/>
      <c r="S20" s="6">
        <f>R20*G20</f>
        <v>0</v>
      </c>
      <c r="U20" s="6">
        <f t="shared" si="23"/>
        <v>0</v>
      </c>
      <c r="V20" s="6"/>
      <c r="W20" s="6">
        <f t="shared" si="24"/>
        <v>0</v>
      </c>
      <c r="X20" s="6"/>
      <c r="Y20" s="6">
        <f t="shared" si="25"/>
        <v>0</v>
      </c>
      <c r="Z20" s="6"/>
      <c r="AA20" s="6">
        <f t="shared" si="0"/>
        <v>0</v>
      </c>
      <c r="AB20" s="6"/>
      <c r="AC20" s="6">
        <f t="shared" si="1"/>
        <v>0</v>
      </c>
      <c r="AD20" s="6"/>
      <c r="AE20" s="6">
        <f t="shared" si="2"/>
        <v>0</v>
      </c>
      <c r="AF20" s="6"/>
      <c r="AG20" s="6">
        <f t="shared" si="3"/>
        <v>0</v>
      </c>
      <c r="AH20" s="6"/>
      <c r="AI20" s="6">
        <f t="shared" si="4"/>
        <v>0</v>
      </c>
      <c r="AJ20" s="6"/>
      <c r="AK20" s="6">
        <f t="shared" si="5"/>
        <v>0</v>
      </c>
      <c r="AL20" s="6"/>
      <c r="AM20" s="6">
        <f t="shared" si="6"/>
        <v>0</v>
      </c>
      <c r="AN20" s="6"/>
      <c r="AO20" s="6">
        <f t="shared" si="7"/>
        <v>0</v>
      </c>
      <c r="AP20" s="6"/>
      <c r="AQ20" s="6">
        <f t="shared" si="8"/>
        <v>0</v>
      </c>
      <c r="AR20" s="6"/>
      <c r="AS20" s="6">
        <f t="shared" si="9"/>
        <v>0</v>
      </c>
      <c r="AT20" s="6"/>
      <c r="AU20" s="6">
        <f t="shared" si="10"/>
        <v>0</v>
      </c>
      <c r="AV20" s="9"/>
      <c r="AW20" s="10">
        <f t="shared" si="11"/>
        <v>0</v>
      </c>
      <c r="AX20" s="9"/>
      <c r="AY20" s="9">
        <f t="shared" si="12"/>
        <v>0</v>
      </c>
      <c r="AZ20" s="9"/>
      <c r="BA20" s="9">
        <f t="shared" si="13"/>
        <v>0</v>
      </c>
      <c r="BB20" s="6"/>
      <c r="BC20" s="6">
        <f t="shared" si="14"/>
        <v>0</v>
      </c>
      <c r="BD20" s="6"/>
      <c r="BE20" s="6">
        <f t="shared" si="15"/>
        <v>0</v>
      </c>
      <c r="BF20" s="6"/>
      <c r="BG20" s="6">
        <f t="shared" si="16"/>
        <v>0</v>
      </c>
      <c r="BH20" s="6"/>
      <c r="BI20" s="6">
        <f t="shared" si="17"/>
        <v>0</v>
      </c>
      <c r="BJ20" s="6"/>
      <c r="BK20" s="6"/>
      <c r="BL20" s="6"/>
      <c r="BM20" s="6">
        <f t="shared" si="18"/>
        <v>0</v>
      </c>
      <c r="BN20" s="6"/>
      <c r="BO20" s="6"/>
      <c r="BP20" s="6">
        <f t="shared" si="26"/>
        <v>5.4</v>
      </c>
      <c r="BQ20" s="6">
        <f t="shared" si="27"/>
        <v>14850.000000000002</v>
      </c>
    </row>
    <row r="21" spans="1:69" ht="12.75">
      <c r="A21" s="6">
        <v>12</v>
      </c>
      <c r="B21" s="669" t="s">
        <v>77</v>
      </c>
      <c r="C21" s="673"/>
      <c r="D21" s="673"/>
      <c r="E21" s="674"/>
      <c r="F21" s="131" t="s">
        <v>68</v>
      </c>
      <c r="G21" s="131">
        <v>1815</v>
      </c>
      <c r="H21" s="6"/>
      <c r="I21" s="6">
        <f t="shared" si="28"/>
        <v>0</v>
      </c>
      <c r="J21" s="6"/>
      <c r="K21" s="6">
        <f t="shared" si="29"/>
        <v>0</v>
      </c>
      <c r="L21" s="6"/>
      <c r="M21" s="6">
        <f t="shared" si="19"/>
        <v>0</v>
      </c>
      <c r="N21" s="6"/>
      <c r="O21" s="6">
        <f t="shared" si="20"/>
        <v>0</v>
      </c>
      <c r="P21" s="6">
        <v>15</v>
      </c>
      <c r="Q21" s="6">
        <f t="shared" si="21"/>
        <v>27225</v>
      </c>
      <c r="R21" s="6">
        <v>12</v>
      </c>
      <c r="S21" s="6">
        <f>R21*G21</f>
        <v>21780</v>
      </c>
      <c r="T21" s="6"/>
      <c r="U21" s="6">
        <f t="shared" si="23"/>
        <v>0</v>
      </c>
      <c r="V21" s="6"/>
      <c r="W21" s="6">
        <f t="shared" si="24"/>
        <v>0</v>
      </c>
      <c r="X21" s="6"/>
      <c r="Y21" s="6">
        <f t="shared" si="25"/>
        <v>0</v>
      </c>
      <c r="Z21" s="6">
        <v>12</v>
      </c>
      <c r="AA21" s="6">
        <f t="shared" si="0"/>
        <v>21780</v>
      </c>
      <c r="AB21" s="6"/>
      <c r="AC21" s="6">
        <f t="shared" si="1"/>
        <v>0</v>
      </c>
      <c r="AD21" s="6">
        <v>5</v>
      </c>
      <c r="AE21" s="6">
        <f t="shared" si="2"/>
        <v>9075</v>
      </c>
      <c r="AF21" s="6">
        <v>10</v>
      </c>
      <c r="AG21" s="6">
        <f t="shared" si="3"/>
        <v>18150</v>
      </c>
      <c r="AH21" s="6">
        <v>10</v>
      </c>
      <c r="AI21" s="6">
        <f t="shared" si="4"/>
        <v>18150</v>
      </c>
      <c r="AJ21" s="6"/>
      <c r="AK21" s="6">
        <f t="shared" si="5"/>
        <v>0</v>
      </c>
      <c r="AL21" s="6"/>
      <c r="AM21" s="6">
        <f t="shared" si="6"/>
        <v>0</v>
      </c>
      <c r="AN21" s="6"/>
      <c r="AO21" s="6">
        <f t="shared" si="7"/>
        <v>0</v>
      </c>
      <c r="AP21" s="6"/>
      <c r="AQ21" s="6">
        <f t="shared" si="8"/>
        <v>0</v>
      </c>
      <c r="AR21" s="6">
        <v>12</v>
      </c>
      <c r="AS21" s="6">
        <f t="shared" si="9"/>
        <v>21780</v>
      </c>
      <c r="AT21" s="6"/>
      <c r="AU21" s="6">
        <f t="shared" si="10"/>
        <v>0</v>
      </c>
      <c r="AV21" s="9"/>
      <c r="AW21" s="10">
        <f t="shared" si="11"/>
        <v>0</v>
      </c>
      <c r="AX21" s="9">
        <v>15</v>
      </c>
      <c r="AY21" s="9">
        <f t="shared" si="12"/>
        <v>27225</v>
      </c>
      <c r="AZ21" s="9"/>
      <c r="BA21" s="9">
        <f t="shared" si="13"/>
        <v>0</v>
      </c>
      <c r="BB21" s="6"/>
      <c r="BC21" s="6">
        <f t="shared" si="14"/>
        <v>0</v>
      </c>
      <c r="BD21" s="6"/>
      <c r="BE21" s="6">
        <f t="shared" si="15"/>
        <v>0</v>
      </c>
      <c r="BF21" s="6">
        <v>20</v>
      </c>
      <c r="BG21" s="6">
        <f t="shared" si="16"/>
        <v>36300</v>
      </c>
      <c r="BH21" s="6"/>
      <c r="BI21" s="6">
        <f t="shared" si="17"/>
        <v>0</v>
      </c>
      <c r="BJ21" s="6"/>
      <c r="BK21" s="6"/>
      <c r="BL21" s="6"/>
      <c r="BM21" s="6">
        <f t="shared" si="18"/>
        <v>0</v>
      </c>
      <c r="BN21" s="6"/>
      <c r="BO21" s="6"/>
      <c r="BP21" s="6">
        <f t="shared" si="26"/>
        <v>111</v>
      </c>
      <c r="BQ21" s="6">
        <f t="shared" si="27"/>
        <v>201465</v>
      </c>
    </row>
    <row r="22" spans="1:69" ht="12.75">
      <c r="A22" s="6">
        <v>13</v>
      </c>
      <c r="B22" s="672" t="s">
        <v>78</v>
      </c>
      <c r="C22" s="673"/>
      <c r="D22" s="673"/>
      <c r="E22" s="674"/>
      <c r="F22" s="131" t="s">
        <v>68</v>
      </c>
      <c r="G22" s="131">
        <v>451</v>
      </c>
      <c r="H22" s="6"/>
      <c r="I22" s="6">
        <f t="shared" si="28"/>
        <v>0</v>
      </c>
      <c r="J22" s="6">
        <v>60</v>
      </c>
      <c r="K22" s="6">
        <f t="shared" si="29"/>
        <v>27060</v>
      </c>
      <c r="L22" s="6">
        <v>60</v>
      </c>
      <c r="M22" s="6">
        <f t="shared" si="19"/>
        <v>27060</v>
      </c>
      <c r="N22" s="6"/>
      <c r="O22" s="6">
        <f t="shared" si="20"/>
        <v>0</v>
      </c>
      <c r="P22" s="6"/>
      <c r="Q22" s="6">
        <f t="shared" si="21"/>
        <v>0</v>
      </c>
      <c r="R22" s="6">
        <v>80</v>
      </c>
      <c r="S22" s="6">
        <f t="shared" si="22"/>
        <v>36080</v>
      </c>
      <c r="T22" s="6"/>
      <c r="U22" s="6">
        <f t="shared" si="23"/>
        <v>0</v>
      </c>
      <c r="V22" s="6"/>
      <c r="W22" s="6">
        <f t="shared" si="24"/>
        <v>0</v>
      </c>
      <c r="X22" s="6">
        <v>10</v>
      </c>
      <c r="Y22" s="6">
        <f t="shared" si="25"/>
        <v>4510</v>
      </c>
      <c r="Z22" s="6">
        <v>60</v>
      </c>
      <c r="AA22" s="6">
        <f t="shared" si="0"/>
        <v>27060</v>
      </c>
      <c r="AB22" s="6"/>
      <c r="AC22" s="6">
        <f t="shared" si="1"/>
        <v>0</v>
      </c>
      <c r="AD22" s="6"/>
      <c r="AE22" s="6">
        <f t="shared" si="2"/>
        <v>0</v>
      </c>
      <c r="AF22" s="6"/>
      <c r="AG22" s="6">
        <f t="shared" si="3"/>
        <v>0</v>
      </c>
      <c r="AH22" s="6">
        <v>40</v>
      </c>
      <c r="AI22" s="6">
        <f t="shared" si="4"/>
        <v>18040</v>
      </c>
      <c r="AJ22" s="6"/>
      <c r="AK22" s="6">
        <f t="shared" si="5"/>
        <v>0</v>
      </c>
      <c r="AL22" s="6"/>
      <c r="AM22" s="6">
        <f t="shared" si="6"/>
        <v>0</v>
      </c>
      <c r="AN22" s="6">
        <v>60</v>
      </c>
      <c r="AO22" s="6">
        <f t="shared" si="7"/>
        <v>27060</v>
      </c>
      <c r="AP22" s="6">
        <v>60</v>
      </c>
      <c r="AQ22" s="6">
        <f t="shared" si="8"/>
        <v>27060</v>
      </c>
      <c r="AR22" s="6"/>
      <c r="AS22" s="6">
        <f t="shared" si="9"/>
        <v>0</v>
      </c>
      <c r="AT22" s="6"/>
      <c r="AU22" s="6">
        <f t="shared" si="10"/>
        <v>0</v>
      </c>
      <c r="AV22" s="9"/>
      <c r="AW22" s="10">
        <f t="shared" si="11"/>
        <v>0</v>
      </c>
      <c r="AX22" s="9"/>
      <c r="AY22" s="9">
        <f t="shared" si="12"/>
        <v>0</v>
      </c>
      <c r="AZ22" s="9"/>
      <c r="BA22" s="9">
        <f t="shared" si="13"/>
        <v>0</v>
      </c>
      <c r="BB22" s="6">
        <v>60</v>
      </c>
      <c r="BC22" s="6">
        <f t="shared" si="14"/>
        <v>27060</v>
      </c>
      <c r="BD22" s="6"/>
      <c r="BE22" s="6">
        <f t="shared" si="15"/>
        <v>0</v>
      </c>
      <c r="BF22" s="6"/>
      <c r="BG22" s="6">
        <f t="shared" si="16"/>
        <v>0</v>
      </c>
      <c r="BH22" s="6"/>
      <c r="BI22" s="6">
        <f t="shared" si="17"/>
        <v>0</v>
      </c>
      <c r="BJ22" s="6"/>
      <c r="BK22" s="6"/>
      <c r="BL22" s="6"/>
      <c r="BM22" s="6">
        <f t="shared" si="18"/>
        <v>0</v>
      </c>
      <c r="BN22" s="6"/>
      <c r="BO22" s="6"/>
      <c r="BP22" s="6">
        <f t="shared" si="26"/>
        <v>490</v>
      </c>
      <c r="BQ22" s="6">
        <f t="shared" si="27"/>
        <v>220990</v>
      </c>
    </row>
    <row r="23" spans="1:69" ht="12.75">
      <c r="A23" s="6">
        <v>14</v>
      </c>
      <c r="B23" s="672" t="s">
        <v>79</v>
      </c>
      <c r="C23" s="673"/>
      <c r="D23" s="673"/>
      <c r="E23" s="674"/>
      <c r="F23" s="131" t="s">
        <v>68</v>
      </c>
      <c r="G23" s="131">
        <v>40</v>
      </c>
      <c r="H23" s="6"/>
      <c r="I23" s="6">
        <f t="shared" si="28"/>
        <v>0</v>
      </c>
      <c r="J23" s="6">
        <v>140</v>
      </c>
      <c r="K23" s="6">
        <f t="shared" si="29"/>
        <v>5600</v>
      </c>
      <c r="L23" s="6">
        <v>120</v>
      </c>
      <c r="M23" s="6">
        <f t="shared" si="19"/>
        <v>4800</v>
      </c>
      <c r="N23" s="6"/>
      <c r="O23" s="6">
        <f t="shared" si="20"/>
        <v>0</v>
      </c>
      <c r="P23" s="6"/>
      <c r="Q23" s="6">
        <f t="shared" si="21"/>
        <v>0</v>
      </c>
      <c r="R23" s="6">
        <v>200</v>
      </c>
      <c r="S23" s="6">
        <f t="shared" si="22"/>
        <v>8000</v>
      </c>
      <c r="T23" s="6"/>
      <c r="U23" s="6">
        <f t="shared" si="23"/>
        <v>0</v>
      </c>
      <c r="V23" s="6"/>
      <c r="W23" s="6">
        <f t="shared" si="24"/>
        <v>0</v>
      </c>
      <c r="X23" s="6"/>
      <c r="Y23" s="6">
        <f t="shared" si="25"/>
        <v>0</v>
      </c>
      <c r="Z23" s="6">
        <v>200</v>
      </c>
      <c r="AA23" s="6">
        <f t="shared" si="0"/>
        <v>8000</v>
      </c>
      <c r="AB23" s="6"/>
      <c r="AC23" s="6">
        <f t="shared" si="1"/>
        <v>0</v>
      </c>
      <c r="AD23" s="6"/>
      <c r="AE23" s="6">
        <f t="shared" si="2"/>
        <v>0</v>
      </c>
      <c r="AF23" s="6"/>
      <c r="AG23" s="6">
        <f t="shared" si="3"/>
        <v>0</v>
      </c>
      <c r="AH23" s="6">
        <v>100</v>
      </c>
      <c r="AI23" s="6">
        <f t="shared" si="4"/>
        <v>4000</v>
      </c>
      <c r="AJ23" s="6"/>
      <c r="AK23" s="6">
        <f t="shared" si="5"/>
        <v>0</v>
      </c>
      <c r="AL23" s="6"/>
      <c r="AM23" s="6">
        <f t="shared" si="6"/>
        <v>0</v>
      </c>
      <c r="AN23" s="6">
        <v>200</v>
      </c>
      <c r="AO23" s="6">
        <f t="shared" si="7"/>
        <v>8000</v>
      </c>
      <c r="AP23" s="6">
        <v>200</v>
      </c>
      <c r="AQ23" s="6">
        <f t="shared" si="8"/>
        <v>8000</v>
      </c>
      <c r="AR23" s="6"/>
      <c r="AS23" s="6">
        <f t="shared" si="9"/>
        <v>0</v>
      </c>
      <c r="AT23" s="6"/>
      <c r="AU23" s="6">
        <f t="shared" si="10"/>
        <v>0</v>
      </c>
      <c r="AV23" s="9"/>
      <c r="AW23" s="10">
        <f t="shared" si="11"/>
        <v>0</v>
      </c>
      <c r="AX23" s="9"/>
      <c r="AY23" s="9">
        <f t="shared" si="12"/>
        <v>0</v>
      </c>
      <c r="AZ23" s="9"/>
      <c r="BA23" s="9">
        <f t="shared" si="13"/>
        <v>0</v>
      </c>
      <c r="BB23" s="6">
        <v>200</v>
      </c>
      <c r="BC23" s="6">
        <f t="shared" si="14"/>
        <v>8000</v>
      </c>
      <c r="BD23" s="6"/>
      <c r="BE23" s="6">
        <f t="shared" si="15"/>
        <v>0</v>
      </c>
      <c r="BF23" s="6"/>
      <c r="BG23" s="6">
        <f t="shared" si="16"/>
        <v>0</v>
      </c>
      <c r="BH23" s="6"/>
      <c r="BI23" s="6">
        <f t="shared" si="17"/>
        <v>0</v>
      </c>
      <c r="BJ23" s="6"/>
      <c r="BK23" s="6"/>
      <c r="BL23" s="6"/>
      <c r="BM23" s="6">
        <f t="shared" si="18"/>
        <v>0</v>
      </c>
      <c r="BN23" s="6"/>
      <c r="BO23" s="6"/>
      <c r="BP23" s="6">
        <f t="shared" si="26"/>
        <v>1360</v>
      </c>
      <c r="BQ23" s="6">
        <f t="shared" si="27"/>
        <v>54400</v>
      </c>
    </row>
    <row r="24" spans="1:69" ht="12.75">
      <c r="A24" s="6">
        <v>15</v>
      </c>
      <c r="B24" s="672" t="s">
        <v>125</v>
      </c>
      <c r="C24" s="673"/>
      <c r="D24" s="673"/>
      <c r="E24" s="674"/>
      <c r="F24" s="131" t="s">
        <v>68</v>
      </c>
      <c r="G24" s="131">
        <v>209</v>
      </c>
      <c r="H24" s="6"/>
      <c r="I24" s="6">
        <f t="shared" si="28"/>
        <v>0</v>
      </c>
      <c r="J24" s="6"/>
      <c r="K24" s="6">
        <f t="shared" si="29"/>
        <v>0</v>
      </c>
      <c r="L24" s="6"/>
      <c r="M24" s="6">
        <f t="shared" si="19"/>
        <v>0</v>
      </c>
      <c r="N24" s="6"/>
      <c r="O24" s="6">
        <f t="shared" si="20"/>
        <v>0</v>
      </c>
      <c r="P24" s="6"/>
      <c r="Q24" s="6">
        <f t="shared" si="21"/>
        <v>0</v>
      </c>
      <c r="R24" s="6"/>
      <c r="S24" s="6">
        <f t="shared" si="22"/>
        <v>0</v>
      </c>
      <c r="T24" s="6"/>
      <c r="U24" s="6">
        <f t="shared" si="23"/>
        <v>0</v>
      </c>
      <c r="V24" s="6"/>
      <c r="W24" s="6">
        <f t="shared" si="24"/>
        <v>0</v>
      </c>
      <c r="X24" s="6">
        <v>15</v>
      </c>
      <c r="Y24" s="6">
        <f t="shared" si="25"/>
        <v>3135</v>
      </c>
      <c r="Z24" s="6"/>
      <c r="AA24" s="6">
        <f t="shared" si="0"/>
        <v>0</v>
      </c>
      <c r="AB24" s="6"/>
      <c r="AC24" s="6">
        <f t="shared" si="1"/>
        <v>0</v>
      </c>
      <c r="AD24" s="6"/>
      <c r="AE24" s="6">
        <f t="shared" si="2"/>
        <v>0</v>
      </c>
      <c r="AF24" s="6"/>
      <c r="AG24" s="6">
        <f t="shared" si="3"/>
        <v>0</v>
      </c>
      <c r="AH24" s="6"/>
      <c r="AI24" s="6">
        <f t="shared" si="4"/>
        <v>0</v>
      </c>
      <c r="AJ24" s="6"/>
      <c r="AK24" s="6">
        <f t="shared" si="5"/>
        <v>0</v>
      </c>
      <c r="AL24" s="6"/>
      <c r="AM24" s="6">
        <f t="shared" si="6"/>
        <v>0</v>
      </c>
      <c r="AN24" s="6"/>
      <c r="AO24" s="6">
        <f t="shared" si="7"/>
        <v>0</v>
      </c>
      <c r="AP24" s="6"/>
      <c r="AQ24" s="6">
        <f t="shared" si="8"/>
        <v>0</v>
      </c>
      <c r="AR24" s="6"/>
      <c r="AS24" s="6">
        <f t="shared" si="9"/>
        <v>0</v>
      </c>
      <c r="AT24" s="6"/>
      <c r="AU24" s="6">
        <f t="shared" si="10"/>
        <v>0</v>
      </c>
      <c r="AV24" s="9"/>
      <c r="AW24" s="10">
        <f t="shared" si="11"/>
        <v>0</v>
      </c>
      <c r="AX24" s="9"/>
      <c r="AY24" s="9">
        <f t="shared" si="12"/>
        <v>0</v>
      </c>
      <c r="AZ24" s="9"/>
      <c r="BA24" s="9">
        <f t="shared" si="13"/>
        <v>0</v>
      </c>
      <c r="BB24" s="6"/>
      <c r="BC24" s="6">
        <f t="shared" si="14"/>
        <v>0</v>
      </c>
      <c r="BD24" s="6"/>
      <c r="BE24" s="6">
        <f t="shared" si="15"/>
        <v>0</v>
      </c>
      <c r="BF24" s="6"/>
      <c r="BG24" s="6">
        <f t="shared" si="16"/>
        <v>0</v>
      </c>
      <c r="BH24" s="6"/>
      <c r="BI24" s="6">
        <f t="shared" si="17"/>
        <v>0</v>
      </c>
      <c r="BJ24" s="6"/>
      <c r="BK24" s="6"/>
      <c r="BL24" s="6"/>
      <c r="BM24" s="6">
        <f t="shared" si="18"/>
        <v>0</v>
      </c>
      <c r="BN24" s="6"/>
      <c r="BO24" s="6"/>
      <c r="BP24" s="6">
        <f t="shared" si="26"/>
        <v>15</v>
      </c>
      <c r="BQ24" s="6">
        <f t="shared" si="27"/>
        <v>3135</v>
      </c>
    </row>
    <row r="25" spans="1:69" ht="12.75">
      <c r="A25" s="6">
        <v>16</v>
      </c>
      <c r="B25" s="678" t="s">
        <v>80</v>
      </c>
      <c r="C25" s="678"/>
      <c r="D25" s="678"/>
      <c r="E25" s="678"/>
      <c r="F25" s="131" t="s">
        <v>68</v>
      </c>
      <c r="G25" s="131">
        <v>3500</v>
      </c>
      <c r="H25" s="6"/>
      <c r="I25" s="6">
        <f t="shared" si="28"/>
        <v>0</v>
      </c>
      <c r="J25" s="6"/>
      <c r="K25" s="6">
        <f t="shared" si="29"/>
        <v>0</v>
      </c>
      <c r="L25" s="6"/>
      <c r="M25" s="6">
        <f t="shared" si="19"/>
        <v>0</v>
      </c>
      <c r="N25" s="6"/>
      <c r="O25" s="6">
        <f t="shared" si="20"/>
        <v>0</v>
      </c>
      <c r="P25" s="6"/>
      <c r="Q25" s="6">
        <f t="shared" si="21"/>
        <v>0</v>
      </c>
      <c r="R25" s="6"/>
      <c r="S25" s="6">
        <f t="shared" si="22"/>
        <v>0</v>
      </c>
      <c r="T25" s="6"/>
      <c r="U25" s="6">
        <f t="shared" si="23"/>
        <v>0</v>
      </c>
      <c r="V25" s="6"/>
      <c r="W25" s="6">
        <f t="shared" si="24"/>
        <v>0</v>
      </c>
      <c r="X25" s="6"/>
      <c r="Y25" s="6">
        <f t="shared" si="25"/>
        <v>0</v>
      </c>
      <c r="Z25" s="6"/>
      <c r="AA25" s="6">
        <f t="shared" si="0"/>
        <v>0</v>
      </c>
      <c r="AB25" s="6"/>
      <c r="AC25" s="6">
        <f t="shared" si="1"/>
        <v>0</v>
      </c>
      <c r="AD25" s="6"/>
      <c r="AE25" s="6">
        <f t="shared" si="2"/>
        <v>0</v>
      </c>
      <c r="AF25" s="6"/>
      <c r="AG25" s="6">
        <f t="shared" si="3"/>
        <v>0</v>
      </c>
      <c r="AH25" s="6"/>
      <c r="AI25" s="6">
        <f t="shared" si="4"/>
        <v>0</v>
      </c>
      <c r="AJ25" s="6"/>
      <c r="AK25" s="6">
        <f t="shared" si="5"/>
        <v>0</v>
      </c>
      <c r="AL25" s="6"/>
      <c r="AM25" s="6">
        <f t="shared" si="6"/>
        <v>0</v>
      </c>
      <c r="AN25" s="6"/>
      <c r="AO25" s="6">
        <f t="shared" si="7"/>
        <v>0</v>
      </c>
      <c r="AP25" s="6"/>
      <c r="AQ25" s="6">
        <f t="shared" si="8"/>
        <v>0</v>
      </c>
      <c r="AR25" s="6"/>
      <c r="AS25" s="6">
        <f t="shared" si="9"/>
        <v>0</v>
      </c>
      <c r="AT25" s="6"/>
      <c r="AU25" s="6">
        <f t="shared" si="10"/>
        <v>0</v>
      </c>
      <c r="AV25" s="9"/>
      <c r="AW25" s="10">
        <f t="shared" si="11"/>
        <v>0</v>
      </c>
      <c r="AX25" s="9"/>
      <c r="AY25" s="9">
        <f t="shared" si="12"/>
        <v>0</v>
      </c>
      <c r="AZ25" s="9"/>
      <c r="BA25" s="9">
        <f t="shared" si="13"/>
        <v>0</v>
      </c>
      <c r="BB25" s="6"/>
      <c r="BC25" s="6">
        <f t="shared" si="14"/>
        <v>0</v>
      </c>
      <c r="BD25" s="6"/>
      <c r="BE25" s="6">
        <f t="shared" si="15"/>
        <v>0</v>
      </c>
      <c r="BF25" s="6"/>
      <c r="BG25" s="6">
        <f t="shared" si="16"/>
        <v>0</v>
      </c>
      <c r="BH25" s="6"/>
      <c r="BI25" s="6">
        <f t="shared" si="17"/>
        <v>0</v>
      </c>
      <c r="BJ25" s="6"/>
      <c r="BK25" s="6"/>
      <c r="BL25" s="6"/>
      <c r="BM25" s="6">
        <f t="shared" si="18"/>
        <v>0</v>
      </c>
      <c r="BN25" s="6"/>
      <c r="BO25" s="6"/>
      <c r="BP25" s="6">
        <f t="shared" si="26"/>
        <v>0</v>
      </c>
      <c r="BQ25" s="6">
        <f t="shared" si="27"/>
        <v>0</v>
      </c>
    </row>
    <row r="26" spans="1:69" ht="12.75">
      <c r="A26" s="6">
        <v>17</v>
      </c>
      <c r="B26" s="672" t="s">
        <v>81</v>
      </c>
      <c r="C26" s="673"/>
      <c r="D26" s="673"/>
      <c r="E26" s="674"/>
      <c r="F26" s="131" t="s">
        <v>68</v>
      </c>
      <c r="G26" s="131">
        <v>1650</v>
      </c>
      <c r="H26" s="6"/>
      <c r="I26" s="6">
        <f t="shared" si="28"/>
        <v>0</v>
      </c>
      <c r="J26" s="6"/>
      <c r="K26" s="6">
        <f t="shared" si="29"/>
        <v>0</v>
      </c>
      <c r="L26" s="6"/>
      <c r="M26" s="6">
        <f t="shared" si="19"/>
        <v>0</v>
      </c>
      <c r="N26" s="6"/>
      <c r="O26" s="6">
        <f t="shared" si="20"/>
        <v>0</v>
      </c>
      <c r="P26" s="6"/>
      <c r="Q26" s="6">
        <f t="shared" si="21"/>
        <v>0</v>
      </c>
      <c r="R26" s="6"/>
      <c r="S26" s="6">
        <f t="shared" si="22"/>
        <v>0</v>
      </c>
      <c r="T26" s="6"/>
      <c r="U26" s="6">
        <f t="shared" si="23"/>
        <v>0</v>
      </c>
      <c r="V26" s="6"/>
      <c r="W26" s="6">
        <f t="shared" si="24"/>
        <v>0</v>
      </c>
      <c r="X26" s="6"/>
      <c r="Y26" s="6">
        <f t="shared" si="25"/>
        <v>0</v>
      </c>
      <c r="Z26" s="6"/>
      <c r="AA26" s="6">
        <f t="shared" si="0"/>
        <v>0</v>
      </c>
      <c r="AB26" s="6"/>
      <c r="AC26" s="6">
        <f t="shared" si="1"/>
        <v>0</v>
      </c>
      <c r="AD26" s="6"/>
      <c r="AE26" s="6">
        <f t="shared" si="2"/>
        <v>0</v>
      </c>
      <c r="AF26" s="6"/>
      <c r="AG26" s="6">
        <f t="shared" si="3"/>
        <v>0</v>
      </c>
      <c r="AH26" s="6"/>
      <c r="AI26" s="6">
        <f t="shared" si="4"/>
        <v>0</v>
      </c>
      <c r="AJ26" s="6"/>
      <c r="AK26" s="6">
        <f t="shared" si="5"/>
        <v>0</v>
      </c>
      <c r="AL26" s="6"/>
      <c r="AM26" s="6">
        <f t="shared" si="6"/>
        <v>0</v>
      </c>
      <c r="AN26" s="6"/>
      <c r="AO26" s="6">
        <f t="shared" si="7"/>
        <v>0</v>
      </c>
      <c r="AP26" s="6"/>
      <c r="AQ26" s="6">
        <f t="shared" si="8"/>
        <v>0</v>
      </c>
      <c r="AR26" s="6"/>
      <c r="AS26" s="6">
        <f t="shared" si="9"/>
        <v>0</v>
      </c>
      <c r="AT26" s="6"/>
      <c r="AU26" s="6">
        <f t="shared" si="10"/>
        <v>0</v>
      </c>
      <c r="AV26" s="9"/>
      <c r="AW26" s="10">
        <f t="shared" si="11"/>
        <v>0</v>
      </c>
      <c r="AX26" s="9"/>
      <c r="AY26" s="9">
        <f t="shared" si="12"/>
        <v>0</v>
      </c>
      <c r="AZ26" s="9"/>
      <c r="BA26" s="9">
        <f t="shared" si="13"/>
        <v>0</v>
      </c>
      <c r="BB26" s="6"/>
      <c r="BC26" s="6">
        <f t="shared" si="14"/>
        <v>0</v>
      </c>
      <c r="BD26" s="6"/>
      <c r="BE26" s="6">
        <f t="shared" si="15"/>
        <v>0</v>
      </c>
      <c r="BF26" s="6"/>
      <c r="BG26" s="6">
        <f t="shared" si="16"/>
        <v>0</v>
      </c>
      <c r="BH26" s="6"/>
      <c r="BI26" s="6">
        <f t="shared" si="17"/>
        <v>0</v>
      </c>
      <c r="BJ26" s="6"/>
      <c r="BK26" s="6"/>
      <c r="BL26" s="6"/>
      <c r="BM26" s="6">
        <f t="shared" si="18"/>
        <v>0</v>
      </c>
      <c r="BN26" s="6"/>
      <c r="BO26" s="6"/>
      <c r="BP26" s="6">
        <f t="shared" si="26"/>
        <v>0</v>
      </c>
      <c r="BQ26" s="6">
        <f t="shared" si="27"/>
        <v>0</v>
      </c>
    </row>
    <row r="27" spans="1:69" ht="12.75">
      <c r="A27" s="6">
        <v>18</v>
      </c>
      <c r="B27" s="672" t="s">
        <v>82</v>
      </c>
      <c r="C27" s="673"/>
      <c r="D27" s="673"/>
      <c r="E27" s="674"/>
      <c r="F27" s="131" t="s">
        <v>68</v>
      </c>
      <c r="G27" s="131">
        <v>535</v>
      </c>
      <c r="H27" s="6"/>
      <c r="I27" s="6">
        <f t="shared" si="28"/>
        <v>0</v>
      </c>
      <c r="J27" s="6"/>
      <c r="K27" s="6">
        <f t="shared" si="29"/>
        <v>0</v>
      </c>
      <c r="L27" s="6"/>
      <c r="M27" s="6">
        <f t="shared" si="19"/>
        <v>0</v>
      </c>
      <c r="N27" s="6"/>
      <c r="O27" s="6">
        <f t="shared" si="20"/>
        <v>0</v>
      </c>
      <c r="P27" s="6"/>
      <c r="Q27" s="6">
        <f t="shared" si="21"/>
        <v>0</v>
      </c>
      <c r="R27" s="6"/>
      <c r="S27" s="6">
        <f t="shared" si="22"/>
        <v>0</v>
      </c>
      <c r="T27" s="6"/>
      <c r="U27" s="6">
        <f t="shared" si="23"/>
        <v>0</v>
      </c>
      <c r="V27" s="6"/>
      <c r="W27" s="6">
        <f t="shared" si="24"/>
        <v>0</v>
      </c>
      <c r="X27" s="6"/>
      <c r="Y27" s="6">
        <f t="shared" si="25"/>
        <v>0</v>
      </c>
      <c r="Z27" s="6"/>
      <c r="AA27" s="6">
        <f t="shared" si="0"/>
        <v>0</v>
      </c>
      <c r="AB27" s="6"/>
      <c r="AC27" s="6">
        <f t="shared" si="1"/>
        <v>0</v>
      </c>
      <c r="AD27" s="6"/>
      <c r="AE27" s="6">
        <f t="shared" si="2"/>
        <v>0</v>
      </c>
      <c r="AF27" s="6"/>
      <c r="AG27" s="6">
        <f t="shared" si="3"/>
        <v>0</v>
      </c>
      <c r="AH27" s="6"/>
      <c r="AI27" s="6">
        <f t="shared" si="4"/>
        <v>0</v>
      </c>
      <c r="AJ27" s="6"/>
      <c r="AK27" s="6">
        <f t="shared" si="5"/>
        <v>0</v>
      </c>
      <c r="AL27" s="6"/>
      <c r="AM27" s="6">
        <f t="shared" si="6"/>
        <v>0</v>
      </c>
      <c r="AN27" s="6"/>
      <c r="AO27" s="6">
        <f t="shared" si="7"/>
        <v>0</v>
      </c>
      <c r="AP27" s="6"/>
      <c r="AQ27" s="6">
        <f t="shared" si="8"/>
        <v>0</v>
      </c>
      <c r="AR27" s="6"/>
      <c r="AS27" s="6">
        <f t="shared" si="9"/>
        <v>0</v>
      </c>
      <c r="AT27" s="6"/>
      <c r="AU27" s="6">
        <f t="shared" si="10"/>
        <v>0</v>
      </c>
      <c r="AV27" s="9"/>
      <c r="AW27" s="10">
        <f t="shared" si="11"/>
        <v>0</v>
      </c>
      <c r="AX27" s="9"/>
      <c r="AY27" s="9">
        <f t="shared" si="12"/>
        <v>0</v>
      </c>
      <c r="AZ27" s="9"/>
      <c r="BA27" s="9">
        <f t="shared" si="13"/>
        <v>0</v>
      </c>
      <c r="BB27" s="6"/>
      <c r="BC27" s="6">
        <f t="shared" si="14"/>
        <v>0</v>
      </c>
      <c r="BD27" s="6"/>
      <c r="BE27" s="6">
        <f t="shared" si="15"/>
        <v>0</v>
      </c>
      <c r="BF27" s="6"/>
      <c r="BG27" s="6">
        <f t="shared" si="16"/>
        <v>0</v>
      </c>
      <c r="BH27" s="6"/>
      <c r="BI27" s="6">
        <f t="shared" si="17"/>
        <v>0</v>
      </c>
      <c r="BJ27" s="6"/>
      <c r="BK27" s="6"/>
      <c r="BL27" s="6"/>
      <c r="BM27" s="6">
        <f t="shared" si="18"/>
        <v>0</v>
      </c>
      <c r="BN27" s="6"/>
      <c r="BO27" s="6"/>
      <c r="BP27" s="6">
        <f t="shared" si="26"/>
        <v>0</v>
      </c>
      <c r="BQ27" s="6">
        <f t="shared" si="27"/>
        <v>0</v>
      </c>
    </row>
    <row r="28" spans="1:69" ht="12.75">
      <c r="A28" s="6">
        <v>19</v>
      </c>
      <c r="B28" s="672" t="s">
        <v>83</v>
      </c>
      <c r="C28" s="673"/>
      <c r="D28" s="673"/>
      <c r="E28" s="674"/>
      <c r="F28" s="131" t="s">
        <v>17</v>
      </c>
      <c r="G28" s="131">
        <v>5300</v>
      </c>
      <c r="H28" s="6"/>
      <c r="I28" s="6">
        <f t="shared" si="28"/>
        <v>0</v>
      </c>
      <c r="J28" s="6"/>
      <c r="K28" s="6">
        <f t="shared" si="29"/>
        <v>0</v>
      </c>
      <c r="L28" s="6"/>
      <c r="M28" s="6">
        <f t="shared" si="19"/>
        <v>0</v>
      </c>
      <c r="N28" s="6"/>
      <c r="O28" s="6">
        <f t="shared" si="20"/>
        <v>0</v>
      </c>
      <c r="P28" s="6">
        <v>5</v>
      </c>
      <c r="Q28" s="6">
        <f t="shared" si="21"/>
        <v>26500</v>
      </c>
      <c r="R28" s="6"/>
      <c r="S28" s="6">
        <f t="shared" si="22"/>
        <v>0</v>
      </c>
      <c r="T28" s="6">
        <v>2</v>
      </c>
      <c r="U28" s="6">
        <f t="shared" si="23"/>
        <v>10600</v>
      </c>
      <c r="V28" s="6"/>
      <c r="W28" s="6">
        <f t="shared" si="24"/>
        <v>0</v>
      </c>
      <c r="X28" s="6">
        <v>10</v>
      </c>
      <c r="Y28" s="6">
        <f t="shared" si="25"/>
        <v>53000</v>
      </c>
      <c r="Z28" s="6">
        <v>5</v>
      </c>
      <c r="AA28" s="6">
        <f t="shared" si="0"/>
        <v>26500</v>
      </c>
      <c r="AB28" s="6"/>
      <c r="AC28" s="6">
        <f t="shared" si="1"/>
        <v>0</v>
      </c>
      <c r="AD28" s="6">
        <v>5</v>
      </c>
      <c r="AE28" s="6">
        <f t="shared" si="2"/>
        <v>26500</v>
      </c>
      <c r="AF28" s="6">
        <v>1</v>
      </c>
      <c r="AG28" s="6">
        <f t="shared" si="3"/>
        <v>5300</v>
      </c>
      <c r="AH28" s="6"/>
      <c r="AI28" s="6">
        <f t="shared" si="4"/>
        <v>0</v>
      </c>
      <c r="AJ28" s="6">
        <v>2</v>
      </c>
      <c r="AK28" s="6">
        <f t="shared" si="5"/>
        <v>10600</v>
      </c>
      <c r="AL28" s="6"/>
      <c r="AM28" s="6">
        <f t="shared" si="6"/>
        <v>0</v>
      </c>
      <c r="AN28" s="6">
        <v>4</v>
      </c>
      <c r="AO28" s="6">
        <f t="shared" si="7"/>
        <v>21200</v>
      </c>
      <c r="AP28" s="6">
        <v>2</v>
      </c>
      <c r="AQ28" s="6">
        <f t="shared" si="8"/>
        <v>10600</v>
      </c>
      <c r="AR28" s="6"/>
      <c r="AS28" s="6">
        <f t="shared" si="9"/>
        <v>0</v>
      </c>
      <c r="AT28" s="6">
        <v>3</v>
      </c>
      <c r="AU28" s="6">
        <f t="shared" si="10"/>
        <v>15900</v>
      </c>
      <c r="AV28" s="9"/>
      <c r="AW28" s="10">
        <f t="shared" si="11"/>
        <v>0</v>
      </c>
      <c r="AX28" s="9"/>
      <c r="AY28" s="9">
        <f t="shared" si="12"/>
        <v>0</v>
      </c>
      <c r="AZ28" s="9"/>
      <c r="BA28" s="9">
        <f t="shared" si="13"/>
        <v>0</v>
      </c>
      <c r="BB28" s="6"/>
      <c r="BC28" s="6">
        <f t="shared" si="14"/>
        <v>0</v>
      </c>
      <c r="BD28" s="6"/>
      <c r="BE28" s="6">
        <f t="shared" si="15"/>
        <v>0</v>
      </c>
      <c r="BF28" s="6"/>
      <c r="BG28" s="6">
        <f t="shared" si="16"/>
        <v>0</v>
      </c>
      <c r="BH28" s="6"/>
      <c r="BI28" s="6">
        <f t="shared" si="17"/>
        <v>0</v>
      </c>
      <c r="BJ28" s="6"/>
      <c r="BK28" s="6"/>
      <c r="BL28" s="6"/>
      <c r="BM28" s="6">
        <f t="shared" si="18"/>
        <v>0</v>
      </c>
      <c r="BN28" s="6"/>
      <c r="BO28" s="6"/>
      <c r="BP28" s="6">
        <f t="shared" si="26"/>
        <v>39</v>
      </c>
      <c r="BQ28" s="6">
        <f t="shared" si="27"/>
        <v>206700</v>
      </c>
    </row>
    <row r="29" spans="1:69" ht="12.75">
      <c r="A29" s="6">
        <v>20</v>
      </c>
      <c r="B29" s="672" t="s">
        <v>129</v>
      </c>
      <c r="C29" s="673"/>
      <c r="D29" s="673"/>
      <c r="E29" s="674"/>
      <c r="F29" s="131" t="s">
        <v>17</v>
      </c>
      <c r="G29" s="131">
        <v>3000</v>
      </c>
      <c r="H29" s="6"/>
      <c r="I29" s="6">
        <f t="shared" si="28"/>
        <v>0</v>
      </c>
      <c r="J29" s="6"/>
      <c r="K29" s="6">
        <f t="shared" si="29"/>
        <v>0</v>
      </c>
      <c r="L29" s="6"/>
      <c r="M29" s="6">
        <f t="shared" si="19"/>
        <v>0</v>
      </c>
      <c r="N29" s="6"/>
      <c r="O29" s="6">
        <f t="shared" si="20"/>
        <v>0</v>
      </c>
      <c r="P29" s="6"/>
      <c r="Q29" s="6">
        <f t="shared" si="21"/>
        <v>0</v>
      </c>
      <c r="R29" s="6"/>
      <c r="S29" s="6">
        <f t="shared" si="22"/>
        <v>0</v>
      </c>
      <c r="T29" s="6"/>
      <c r="U29" s="6">
        <f t="shared" si="23"/>
        <v>0</v>
      </c>
      <c r="V29" s="6"/>
      <c r="W29" s="6">
        <f t="shared" si="24"/>
        <v>0</v>
      </c>
      <c r="X29" s="6"/>
      <c r="Y29" s="6">
        <f t="shared" si="25"/>
        <v>0</v>
      </c>
      <c r="Z29" s="6"/>
      <c r="AA29" s="6">
        <f t="shared" si="0"/>
        <v>0</v>
      </c>
      <c r="AB29" s="6"/>
      <c r="AC29" s="6">
        <f t="shared" si="1"/>
        <v>0</v>
      </c>
      <c r="AD29" s="6"/>
      <c r="AE29" s="6">
        <f t="shared" si="2"/>
        <v>0</v>
      </c>
      <c r="AF29" s="6"/>
      <c r="AG29" s="6">
        <f t="shared" si="3"/>
        <v>0</v>
      </c>
      <c r="AH29" s="6"/>
      <c r="AI29" s="6">
        <f t="shared" si="4"/>
        <v>0</v>
      </c>
      <c r="AJ29" s="6"/>
      <c r="AK29" s="6">
        <f t="shared" si="5"/>
        <v>0</v>
      </c>
      <c r="AL29" s="6"/>
      <c r="AM29" s="6">
        <f t="shared" si="6"/>
        <v>0</v>
      </c>
      <c r="AN29" s="6"/>
      <c r="AO29" s="6">
        <f t="shared" si="7"/>
        <v>0</v>
      </c>
      <c r="AP29" s="6"/>
      <c r="AQ29" s="6">
        <f t="shared" si="8"/>
        <v>0</v>
      </c>
      <c r="AR29" s="6"/>
      <c r="AS29" s="6">
        <f t="shared" si="9"/>
        <v>0</v>
      </c>
      <c r="AT29" s="6"/>
      <c r="AU29" s="6">
        <f t="shared" si="10"/>
        <v>0</v>
      </c>
      <c r="AV29" s="9"/>
      <c r="AW29" s="10">
        <f t="shared" si="11"/>
        <v>0</v>
      </c>
      <c r="AX29" s="9"/>
      <c r="AY29" s="9">
        <f t="shared" si="12"/>
        <v>0</v>
      </c>
      <c r="AZ29" s="9"/>
      <c r="BA29" s="9">
        <f t="shared" si="13"/>
        <v>0</v>
      </c>
      <c r="BB29" s="6"/>
      <c r="BC29" s="6">
        <f t="shared" si="14"/>
        <v>0</v>
      </c>
      <c r="BD29" s="6"/>
      <c r="BE29" s="6">
        <f t="shared" si="15"/>
        <v>0</v>
      </c>
      <c r="BF29" s="6"/>
      <c r="BG29" s="6">
        <f t="shared" si="16"/>
        <v>0</v>
      </c>
      <c r="BH29" s="6"/>
      <c r="BI29" s="6">
        <f t="shared" si="17"/>
        <v>0</v>
      </c>
      <c r="BJ29" s="6"/>
      <c r="BK29" s="6"/>
      <c r="BL29" s="6"/>
      <c r="BM29" s="6">
        <f t="shared" si="18"/>
        <v>0</v>
      </c>
      <c r="BN29" s="6"/>
      <c r="BO29" s="6"/>
      <c r="BP29" s="6">
        <f t="shared" si="26"/>
        <v>0</v>
      </c>
      <c r="BQ29" s="6">
        <f t="shared" si="27"/>
        <v>0</v>
      </c>
    </row>
    <row r="30" spans="1:69" ht="12.75">
      <c r="A30" s="6">
        <v>21</v>
      </c>
      <c r="B30" s="669" t="s">
        <v>84</v>
      </c>
      <c r="C30" s="673"/>
      <c r="D30" s="673"/>
      <c r="E30" s="674"/>
      <c r="F30" s="131" t="s">
        <v>69</v>
      </c>
      <c r="G30" s="131">
        <v>605</v>
      </c>
      <c r="H30" s="6"/>
      <c r="I30" s="6">
        <f t="shared" si="28"/>
        <v>0</v>
      </c>
      <c r="J30" s="6"/>
      <c r="K30" s="6">
        <f t="shared" si="29"/>
        <v>0</v>
      </c>
      <c r="L30" s="6"/>
      <c r="M30" s="6">
        <f t="shared" si="19"/>
        <v>0</v>
      </c>
      <c r="N30" s="6"/>
      <c r="O30" s="6">
        <f t="shared" si="20"/>
        <v>0</v>
      </c>
      <c r="P30" s="6"/>
      <c r="Q30" s="6">
        <f t="shared" si="21"/>
        <v>0</v>
      </c>
      <c r="R30" s="6"/>
      <c r="S30" s="6">
        <f t="shared" si="22"/>
        <v>0</v>
      </c>
      <c r="T30" s="6"/>
      <c r="U30" s="6">
        <f t="shared" si="23"/>
        <v>0</v>
      </c>
      <c r="V30" s="6"/>
      <c r="W30" s="6">
        <f t="shared" si="24"/>
        <v>0</v>
      </c>
      <c r="X30" s="6"/>
      <c r="Y30" s="6">
        <f t="shared" si="25"/>
        <v>0</v>
      </c>
      <c r="Z30" s="6"/>
      <c r="AA30" s="6">
        <f t="shared" si="0"/>
        <v>0</v>
      </c>
      <c r="AB30" s="6"/>
      <c r="AC30" s="6">
        <f t="shared" si="1"/>
        <v>0</v>
      </c>
      <c r="AD30" s="6"/>
      <c r="AE30" s="6">
        <f t="shared" si="2"/>
        <v>0</v>
      </c>
      <c r="AF30" s="6">
        <v>15</v>
      </c>
      <c r="AG30" s="6">
        <f t="shared" si="3"/>
        <v>9075</v>
      </c>
      <c r="AH30" s="6"/>
      <c r="AI30" s="6">
        <f t="shared" si="4"/>
        <v>0</v>
      </c>
      <c r="AJ30" s="6">
        <v>15</v>
      </c>
      <c r="AK30" s="6">
        <f t="shared" si="5"/>
        <v>9075</v>
      </c>
      <c r="AL30" s="6">
        <v>15</v>
      </c>
      <c r="AM30" s="6">
        <f t="shared" si="6"/>
        <v>9075</v>
      </c>
      <c r="AN30" s="6">
        <v>13</v>
      </c>
      <c r="AO30" s="6">
        <f t="shared" si="7"/>
        <v>7865</v>
      </c>
      <c r="AP30" s="6">
        <v>9</v>
      </c>
      <c r="AQ30" s="6">
        <f t="shared" si="8"/>
        <v>5445</v>
      </c>
      <c r="AR30" s="6"/>
      <c r="AS30" s="6">
        <f t="shared" si="9"/>
        <v>0</v>
      </c>
      <c r="AT30" s="6">
        <v>9</v>
      </c>
      <c r="AU30" s="6">
        <f t="shared" si="10"/>
        <v>5445</v>
      </c>
      <c r="AV30" s="9"/>
      <c r="AW30" s="10">
        <f t="shared" si="11"/>
        <v>0</v>
      </c>
      <c r="AX30" s="9"/>
      <c r="AY30" s="9">
        <f t="shared" si="12"/>
        <v>0</v>
      </c>
      <c r="AZ30" s="9"/>
      <c r="BA30" s="9">
        <f t="shared" si="13"/>
        <v>0</v>
      </c>
      <c r="BB30" s="6"/>
      <c r="BC30" s="6">
        <f t="shared" si="14"/>
        <v>0</v>
      </c>
      <c r="BD30" s="6"/>
      <c r="BE30" s="6">
        <f t="shared" si="15"/>
        <v>0</v>
      </c>
      <c r="BF30" s="6"/>
      <c r="BG30" s="6">
        <f t="shared" si="16"/>
        <v>0</v>
      </c>
      <c r="BH30" s="6"/>
      <c r="BI30" s="6">
        <f t="shared" si="17"/>
        <v>0</v>
      </c>
      <c r="BJ30" s="6"/>
      <c r="BK30" s="6"/>
      <c r="BL30" s="6"/>
      <c r="BM30" s="6">
        <f t="shared" si="18"/>
        <v>0</v>
      </c>
      <c r="BN30" s="6"/>
      <c r="BO30" s="6"/>
      <c r="BP30" s="6">
        <f t="shared" si="26"/>
        <v>76</v>
      </c>
      <c r="BQ30" s="6">
        <f t="shared" si="27"/>
        <v>45980</v>
      </c>
    </row>
    <row r="31" spans="1:69" ht="12.75">
      <c r="A31" s="6">
        <v>22</v>
      </c>
      <c r="B31" s="669" t="s">
        <v>130</v>
      </c>
      <c r="C31" s="695"/>
      <c r="D31" s="695"/>
      <c r="E31" s="696"/>
      <c r="F31" s="131" t="s">
        <v>68</v>
      </c>
      <c r="G31" s="131">
        <v>1500</v>
      </c>
      <c r="H31" s="6"/>
      <c r="I31" s="6">
        <f t="shared" si="28"/>
        <v>0</v>
      </c>
      <c r="J31" s="6"/>
      <c r="K31" s="6">
        <f t="shared" si="29"/>
        <v>0</v>
      </c>
      <c r="L31" s="6"/>
      <c r="M31" s="6">
        <f t="shared" si="19"/>
        <v>0</v>
      </c>
      <c r="N31" s="6"/>
      <c r="O31" s="6">
        <f t="shared" si="20"/>
        <v>0</v>
      </c>
      <c r="P31" s="6"/>
      <c r="Q31" s="6">
        <f t="shared" si="21"/>
        <v>0</v>
      </c>
      <c r="R31" s="6"/>
      <c r="S31" s="6">
        <f t="shared" si="22"/>
        <v>0</v>
      </c>
      <c r="T31" s="6"/>
      <c r="U31" s="6">
        <f t="shared" si="23"/>
        <v>0</v>
      </c>
      <c r="V31" s="6"/>
      <c r="W31" s="6">
        <f t="shared" si="24"/>
        <v>0</v>
      </c>
      <c r="X31" s="6"/>
      <c r="Y31" s="6">
        <f t="shared" si="25"/>
        <v>0</v>
      </c>
      <c r="Z31" s="6"/>
      <c r="AA31" s="6">
        <f t="shared" si="0"/>
        <v>0</v>
      </c>
      <c r="AB31" s="6"/>
      <c r="AC31" s="6">
        <f t="shared" si="1"/>
        <v>0</v>
      </c>
      <c r="AD31" s="6"/>
      <c r="AE31" s="6">
        <f t="shared" si="2"/>
        <v>0</v>
      </c>
      <c r="AF31" s="6"/>
      <c r="AG31" s="6">
        <f t="shared" si="3"/>
        <v>0</v>
      </c>
      <c r="AH31" s="6"/>
      <c r="AI31" s="6">
        <f t="shared" si="4"/>
        <v>0</v>
      </c>
      <c r="AJ31" s="6"/>
      <c r="AK31" s="6">
        <f t="shared" si="5"/>
        <v>0</v>
      </c>
      <c r="AL31" s="6"/>
      <c r="AM31" s="6">
        <f t="shared" si="6"/>
        <v>0</v>
      </c>
      <c r="AN31" s="6"/>
      <c r="AO31" s="6">
        <f t="shared" si="7"/>
        <v>0</v>
      </c>
      <c r="AP31" s="6"/>
      <c r="AQ31" s="6">
        <f t="shared" si="8"/>
        <v>0</v>
      </c>
      <c r="AR31" s="6"/>
      <c r="AS31" s="6">
        <f t="shared" si="9"/>
        <v>0</v>
      </c>
      <c r="AT31" s="6">
        <v>24</v>
      </c>
      <c r="AU31" s="6">
        <f t="shared" si="10"/>
        <v>36000</v>
      </c>
      <c r="AV31" s="9"/>
      <c r="AW31" s="10">
        <f t="shared" si="11"/>
        <v>0</v>
      </c>
      <c r="AX31" s="9"/>
      <c r="AY31" s="9">
        <f t="shared" si="12"/>
        <v>0</v>
      </c>
      <c r="AZ31" s="9"/>
      <c r="BA31" s="9">
        <f t="shared" si="13"/>
        <v>0</v>
      </c>
      <c r="BB31" s="6">
        <v>10</v>
      </c>
      <c r="BC31" s="6">
        <f t="shared" si="14"/>
        <v>15000</v>
      </c>
      <c r="BD31" s="6"/>
      <c r="BE31" s="6">
        <f t="shared" si="15"/>
        <v>0</v>
      </c>
      <c r="BF31" s="6"/>
      <c r="BG31" s="6">
        <f t="shared" si="16"/>
        <v>0</v>
      </c>
      <c r="BH31" s="6"/>
      <c r="BI31" s="6">
        <f t="shared" si="17"/>
        <v>0</v>
      </c>
      <c r="BJ31" s="6"/>
      <c r="BK31" s="6"/>
      <c r="BL31" s="6"/>
      <c r="BM31" s="6">
        <f t="shared" si="18"/>
        <v>0</v>
      </c>
      <c r="BN31" s="6"/>
      <c r="BO31" s="6"/>
      <c r="BP31" s="6">
        <f t="shared" si="26"/>
        <v>34</v>
      </c>
      <c r="BQ31" s="6">
        <f t="shared" si="27"/>
        <v>51000</v>
      </c>
    </row>
    <row r="32" spans="1:69" ht="15">
      <c r="A32" s="6"/>
      <c r="B32" s="675" t="s">
        <v>85</v>
      </c>
      <c r="C32" s="676"/>
      <c r="D32" s="676"/>
      <c r="E32" s="677"/>
      <c r="F32" s="131"/>
      <c r="G32" s="13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9"/>
      <c r="AW32" s="10"/>
      <c r="AX32" s="9"/>
      <c r="AY32" s="9"/>
      <c r="AZ32" s="9"/>
      <c r="BA32" s="9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>
        <f t="shared" si="26"/>
        <v>0</v>
      </c>
      <c r="BQ32" s="6">
        <f t="shared" si="27"/>
        <v>0</v>
      </c>
    </row>
    <row r="33" spans="1:69" ht="12.75">
      <c r="A33" s="6">
        <v>23</v>
      </c>
      <c r="B33" s="672" t="s">
        <v>124</v>
      </c>
      <c r="C33" s="673"/>
      <c r="D33" s="673"/>
      <c r="E33" s="674"/>
      <c r="F33" s="131" t="s">
        <v>17</v>
      </c>
      <c r="G33" s="131">
        <v>25000</v>
      </c>
      <c r="H33" s="6"/>
      <c r="I33" s="6">
        <f t="shared" si="28"/>
        <v>0</v>
      </c>
      <c r="J33" s="6"/>
      <c r="K33" s="6">
        <f t="shared" si="29"/>
        <v>0</v>
      </c>
      <c r="L33" s="6"/>
      <c r="M33" s="6">
        <f t="shared" si="19"/>
        <v>0</v>
      </c>
      <c r="N33" s="6">
        <v>6</v>
      </c>
      <c r="O33" s="6">
        <f t="shared" si="20"/>
        <v>150000</v>
      </c>
      <c r="P33" s="6"/>
      <c r="Q33" s="6">
        <f t="shared" si="21"/>
        <v>0</v>
      </c>
      <c r="R33" s="6"/>
      <c r="S33" s="6">
        <f t="shared" si="22"/>
        <v>0</v>
      </c>
      <c r="T33" s="6"/>
      <c r="U33" s="6">
        <f t="shared" si="23"/>
        <v>0</v>
      </c>
      <c r="V33" s="6"/>
      <c r="W33" s="6">
        <f t="shared" si="24"/>
        <v>0</v>
      </c>
      <c r="X33" s="6"/>
      <c r="Y33" s="6">
        <f t="shared" si="25"/>
        <v>0</v>
      </c>
      <c r="Z33" s="6"/>
      <c r="AA33" s="6">
        <f aca="true" t="shared" si="30" ref="AA33:AA45">Z33*G33</f>
        <v>0</v>
      </c>
      <c r="AB33" s="6"/>
      <c r="AC33" s="6">
        <f aca="true" t="shared" si="31" ref="AC33:AC45">AB33*G33</f>
        <v>0</v>
      </c>
      <c r="AD33" s="6"/>
      <c r="AE33" s="6">
        <f aca="true" t="shared" si="32" ref="AE33:AE45">AD33*G33</f>
        <v>0</v>
      </c>
      <c r="AF33" s="6"/>
      <c r="AG33" s="6">
        <f aca="true" t="shared" si="33" ref="AG33:AG53">AF33*G33</f>
        <v>0</v>
      </c>
      <c r="AH33" s="6"/>
      <c r="AI33" s="6">
        <f aca="true" t="shared" si="34" ref="AI33:AI53">AH33*G33</f>
        <v>0</v>
      </c>
      <c r="AJ33" s="6"/>
      <c r="AK33" s="6">
        <f aca="true" t="shared" si="35" ref="AK33:AK53">AJ33*G33</f>
        <v>0</v>
      </c>
      <c r="AL33" s="6">
        <f>6*0</f>
        <v>0</v>
      </c>
      <c r="AM33" s="6">
        <f>120000*0</f>
        <v>0</v>
      </c>
      <c r="AN33" s="6"/>
      <c r="AO33" s="6">
        <f aca="true" t="shared" si="36" ref="AO33:AO51">AN33*G33</f>
        <v>0</v>
      </c>
      <c r="AP33" s="6"/>
      <c r="AQ33" s="6">
        <f aca="true" t="shared" si="37" ref="AQ33:AQ53">AP33*G33</f>
        <v>0</v>
      </c>
      <c r="AR33" s="6"/>
      <c r="AS33" s="6">
        <f aca="true" t="shared" si="38" ref="AS33:AS53">AR33*G33</f>
        <v>0</v>
      </c>
      <c r="AT33" s="6"/>
      <c r="AU33" s="6">
        <f aca="true" t="shared" si="39" ref="AU33:AU53">AT33*G33</f>
        <v>0</v>
      </c>
      <c r="AV33" s="9"/>
      <c r="AW33" s="10">
        <f aca="true" t="shared" si="40" ref="AW33:AW45">AV33*G33</f>
        <v>0</v>
      </c>
      <c r="AX33" s="9"/>
      <c r="AY33" s="9">
        <f aca="true" t="shared" si="41" ref="AY33:AY45">AX33*G33</f>
        <v>0</v>
      </c>
      <c r="AZ33" s="9"/>
      <c r="BA33" s="9">
        <f aca="true" t="shared" si="42" ref="BA33:BA45">AZ33*G33</f>
        <v>0</v>
      </c>
      <c r="BB33" s="6"/>
      <c r="BC33" s="6">
        <f aca="true" t="shared" si="43" ref="BC33:BC45">BB33*G33</f>
        <v>0</v>
      </c>
      <c r="BD33" s="6">
        <v>4</v>
      </c>
      <c r="BE33" s="6">
        <f aca="true" t="shared" si="44" ref="BE33:BE45">BD33*G33</f>
        <v>100000</v>
      </c>
      <c r="BF33" s="6"/>
      <c r="BG33" s="6">
        <f aca="true" t="shared" si="45" ref="BG33:BG45">BF33*G33</f>
        <v>0</v>
      </c>
      <c r="BH33" s="6">
        <v>8</v>
      </c>
      <c r="BI33" s="6">
        <f aca="true" t="shared" si="46" ref="BI33:BI45">BH33*G33</f>
        <v>200000</v>
      </c>
      <c r="BJ33" s="6"/>
      <c r="BK33" s="6"/>
      <c r="BL33" s="6"/>
      <c r="BM33" s="6">
        <f aca="true" t="shared" si="47" ref="BM33:BM45">BL33*G33</f>
        <v>0</v>
      </c>
      <c r="BN33" s="6"/>
      <c r="BO33" s="6"/>
      <c r="BP33" s="6">
        <f t="shared" si="26"/>
        <v>18</v>
      </c>
      <c r="BQ33" s="6">
        <f t="shared" si="27"/>
        <v>450000</v>
      </c>
    </row>
    <row r="34" spans="1:69" ht="12.75">
      <c r="A34" s="6">
        <v>24</v>
      </c>
      <c r="B34" s="678" t="s">
        <v>86</v>
      </c>
      <c r="C34" s="679"/>
      <c r="D34" s="679"/>
      <c r="E34" s="679"/>
      <c r="F34" s="131" t="s">
        <v>87</v>
      </c>
      <c r="G34" s="131">
        <v>250</v>
      </c>
      <c r="H34" s="6"/>
      <c r="I34" s="6">
        <f t="shared" si="28"/>
        <v>0</v>
      </c>
      <c r="J34" s="6"/>
      <c r="K34" s="6">
        <f t="shared" si="29"/>
        <v>0</v>
      </c>
      <c r="L34" s="6"/>
      <c r="M34" s="6">
        <f t="shared" si="19"/>
        <v>0</v>
      </c>
      <c r="N34" s="6"/>
      <c r="O34" s="6">
        <f t="shared" si="20"/>
        <v>0</v>
      </c>
      <c r="P34" s="6"/>
      <c r="Q34" s="6">
        <f t="shared" si="21"/>
        <v>0</v>
      </c>
      <c r="R34" s="6"/>
      <c r="S34" s="6">
        <f t="shared" si="22"/>
        <v>0</v>
      </c>
      <c r="T34" s="6"/>
      <c r="U34" s="6">
        <f t="shared" si="23"/>
        <v>0</v>
      </c>
      <c r="V34" s="6"/>
      <c r="W34" s="6">
        <f t="shared" si="24"/>
        <v>0</v>
      </c>
      <c r="X34" s="6"/>
      <c r="Y34" s="6">
        <f t="shared" si="25"/>
        <v>0</v>
      </c>
      <c r="Z34" s="6"/>
      <c r="AA34" s="6">
        <f t="shared" si="30"/>
        <v>0</v>
      </c>
      <c r="AB34" s="6"/>
      <c r="AC34" s="6">
        <f t="shared" si="31"/>
        <v>0</v>
      </c>
      <c r="AD34" s="6"/>
      <c r="AE34" s="6">
        <f t="shared" si="32"/>
        <v>0</v>
      </c>
      <c r="AF34" s="6"/>
      <c r="AG34" s="6">
        <f t="shared" si="33"/>
        <v>0</v>
      </c>
      <c r="AH34" s="6"/>
      <c r="AI34" s="6">
        <f t="shared" si="34"/>
        <v>0</v>
      </c>
      <c r="AJ34" s="6"/>
      <c r="AK34" s="6">
        <f t="shared" si="35"/>
        <v>0</v>
      </c>
      <c r="AL34" s="6"/>
      <c r="AM34" s="6">
        <f aca="true" t="shared" si="48" ref="AM34:AM53">AL34*G34</f>
        <v>0</v>
      </c>
      <c r="AN34" s="6"/>
      <c r="AO34" s="6">
        <f t="shared" si="36"/>
        <v>0</v>
      </c>
      <c r="AP34" s="6"/>
      <c r="AQ34" s="6">
        <f t="shared" si="37"/>
        <v>0</v>
      </c>
      <c r="AR34" s="6"/>
      <c r="AS34" s="6">
        <f t="shared" si="38"/>
        <v>0</v>
      </c>
      <c r="AT34" s="6"/>
      <c r="AU34" s="6">
        <f t="shared" si="39"/>
        <v>0</v>
      </c>
      <c r="AV34" s="9"/>
      <c r="AW34" s="10">
        <f t="shared" si="40"/>
        <v>0</v>
      </c>
      <c r="AX34" s="9"/>
      <c r="AY34" s="9">
        <f t="shared" si="41"/>
        <v>0</v>
      </c>
      <c r="AZ34" s="9"/>
      <c r="BA34" s="9">
        <f t="shared" si="42"/>
        <v>0</v>
      </c>
      <c r="BB34" s="6"/>
      <c r="BC34" s="6">
        <f t="shared" si="43"/>
        <v>0</v>
      </c>
      <c r="BD34" s="6"/>
      <c r="BE34" s="6">
        <f t="shared" si="44"/>
        <v>0</v>
      </c>
      <c r="BF34" s="6"/>
      <c r="BG34" s="6">
        <f t="shared" si="45"/>
        <v>0</v>
      </c>
      <c r="BH34" s="6"/>
      <c r="BI34" s="6">
        <f t="shared" si="46"/>
        <v>0</v>
      </c>
      <c r="BJ34" s="6"/>
      <c r="BK34" s="6"/>
      <c r="BL34" s="6"/>
      <c r="BM34" s="6">
        <f t="shared" si="47"/>
        <v>0</v>
      </c>
      <c r="BN34" s="6"/>
      <c r="BO34" s="6"/>
      <c r="BP34" s="6">
        <f t="shared" si="26"/>
        <v>0</v>
      </c>
      <c r="BQ34" s="6">
        <f t="shared" si="27"/>
        <v>0</v>
      </c>
    </row>
    <row r="35" spans="1:69" ht="12.75">
      <c r="A35" s="6">
        <v>25</v>
      </c>
      <c r="B35" s="679" t="s">
        <v>88</v>
      </c>
      <c r="C35" s="679"/>
      <c r="D35" s="679"/>
      <c r="E35" s="679"/>
      <c r="F35" s="131" t="s">
        <v>68</v>
      </c>
      <c r="G35" s="131">
        <v>1360</v>
      </c>
      <c r="H35" s="6"/>
      <c r="I35" s="6">
        <f t="shared" si="28"/>
        <v>0</v>
      </c>
      <c r="J35" s="6"/>
      <c r="K35" s="6">
        <f t="shared" si="29"/>
        <v>0</v>
      </c>
      <c r="L35" s="6"/>
      <c r="M35" s="6">
        <f t="shared" si="19"/>
        <v>0</v>
      </c>
      <c r="N35" s="6"/>
      <c r="O35" s="6">
        <f t="shared" si="20"/>
        <v>0</v>
      </c>
      <c r="P35" s="6"/>
      <c r="Q35" s="6">
        <f t="shared" si="21"/>
        <v>0</v>
      </c>
      <c r="R35" s="6"/>
      <c r="S35" s="6">
        <f t="shared" si="22"/>
        <v>0</v>
      </c>
      <c r="T35" s="6"/>
      <c r="U35" s="6">
        <f t="shared" si="23"/>
        <v>0</v>
      </c>
      <c r="V35" s="6"/>
      <c r="W35" s="6">
        <f t="shared" si="24"/>
        <v>0</v>
      </c>
      <c r="X35" s="6"/>
      <c r="Y35" s="6">
        <f t="shared" si="25"/>
        <v>0</v>
      </c>
      <c r="Z35" s="6"/>
      <c r="AA35" s="6">
        <f t="shared" si="30"/>
        <v>0</v>
      </c>
      <c r="AB35" s="6"/>
      <c r="AC35" s="6">
        <f t="shared" si="31"/>
        <v>0</v>
      </c>
      <c r="AD35" s="6"/>
      <c r="AE35" s="6">
        <f t="shared" si="32"/>
        <v>0</v>
      </c>
      <c r="AF35" s="6"/>
      <c r="AG35" s="6">
        <f t="shared" si="33"/>
        <v>0</v>
      </c>
      <c r="AH35" s="6"/>
      <c r="AI35" s="6">
        <f t="shared" si="34"/>
        <v>0</v>
      </c>
      <c r="AJ35" s="6"/>
      <c r="AK35" s="6">
        <f t="shared" si="35"/>
        <v>0</v>
      </c>
      <c r="AL35" s="6"/>
      <c r="AM35" s="6">
        <f t="shared" si="48"/>
        <v>0</v>
      </c>
      <c r="AN35" s="6"/>
      <c r="AO35" s="6">
        <f t="shared" si="36"/>
        <v>0</v>
      </c>
      <c r="AP35" s="6"/>
      <c r="AQ35" s="6">
        <f t="shared" si="37"/>
        <v>0</v>
      </c>
      <c r="AR35" s="6"/>
      <c r="AS35" s="6">
        <f t="shared" si="38"/>
        <v>0</v>
      </c>
      <c r="AT35" s="6"/>
      <c r="AU35" s="6">
        <f t="shared" si="39"/>
        <v>0</v>
      </c>
      <c r="AV35" s="9"/>
      <c r="AW35" s="10">
        <f t="shared" si="40"/>
        <v>0</v>
      </c>
      <c r="AX35" s="9"/>
      <c r="AY35" s="9">
        <f t="shared" si="41"/>
        <v>0</v>
      </c>
      <c r="AZ35" s="9"/>
      <c r="BA35" s="9">
        <f t="shared" si="42"/>
        <v>0</v>
      </c>
      <c r="BB35" s="6"/>
      <c r="BC35" s="6">
        <f t="shared" si="43"/>
        <v>0</v>
      </c>
      <c r="BD35" s="6"/>
      <c r="BE35" s="6">
        <f t="shared" si="44"/>
        <v>0</v>
      </c>
      <c r="BF35" s="6"/>
      <c r="BG35" s="6">
        <f t="shared" si="45"/>
        <v>0</v>
      </c>
      <c r="BH35" s="6"/>
      <c r="BI35" s="6">
        <f t="shared" si="46"/>
        <v>0</v>
      </c>
      <c r="BJ35" s="6"/>
      <c r="BK35" s="6"/>
      <c r="BL35" s="6"/>
      <c r="BM35" s="6">
        <f t="shared" si="47"/>
        <v>0</v>
      </c>
      <c r="BN35" s="6"/>
      <c r="BO35" s="6"/>
      <c r="BP35" s="6">
        <f t="shared" si="26"/>
        <v>0</v>
      </c>
      <c r="BQ35" s="6">
        <f t="shared" si="27"/>
        <v>0</v>
      </c>
    </row>
    <row r="36" spans="1:69" ht="12.75">
      <c r="A36" s="6">
        <v>26</v>
      </c>
      <c r="B36" s="679" t="s">
        <v>89</v>
      </c>
      <c r="C36" s="679"/>
      <c r="D36" s="679"/>
      <c r="E36" s="679"/>
      <c r="F36" s="131" t="s">
        <v>68</v>
      </c>
      <c r="G36" s="131">
        <v>5700</v>
      </c>
      <c r="H36" s="6"/>
      <c r="I36" s="6">
        <f t="shared" si="28"/>
        <v>0</v>
      </c>
      <c r="J36" s="6"/>
      <c r="K36" s="6">
        <f t="shared" si="29"/>
        <v>0</v>
      </c>
      <c r="L36" s="6"/>
      <c r="M36" s="6">
        <f t="shared" si="19"/>
        <v>0</v>
      </c>
      <c r="N36" s="6"/>
      <c r="O36" s="6">
        <f t="shared" si="20"/>
        <v>0</v>
      </c>
      <c r="P36" s="6"/>
      <c r="Q36" s="6">
        <f t="shared" si="21"/>
        <v>0</v>
      </c>
      <c r="R36" s="6"/>
      <c r="S36" s="6">
        <f t="shared" si="22"/>
        <v>0</v>
      </c>
      <c r="T36" s="6"/>
      <c r="U36" s="6">
        <f t="shared" si="23"/>
        <v>0</v>
      </c>
      <c r="V36" s="6"/>
      <c r="W36" s="6">
        <f t="shared" si="24"/>
        <v>0</v>
      </c>
      <c r="X36" s="6"/>
      <c r="Y36" s="6">
        <f t="shared" si="25"/>
        <v>0</v>
      </c>
      <c r="Z36" s="6"/>
      <c r="AA36" s="6">
        <f t="shared" si="30"/>
        <v>0</v>
      </c>
      <c r="AB36" s="6"/>
      <c r="AC36" s="6">
        <f t="shared" si="31"/>
        <v>0</v>
      </c>
      <c r="AD36" s="6"/>
      <c r="AE36" s="6">
        <f t="shared" si="32"/>
        <v>0</v>
      </c>
      <c r="AF36" s="6"/>
      <c r="AG36" s="6">
        <f t="shared" si="33"/>
        <v>0</v>
      </c>
      <c r="AH36" s="6"/>
      <c r="AI36" s="6">
        <f t="shared" si="34"/>
        <v>0</v>
      </c>
      <c r="AJ36" s="6"/>
      <c r="AK36" s="6">
        <f t="shared" si="35"/>
        <v>0</v>
      </c>
      <c r="AL36" s="6"/>
      <c r="AM36" s="6">
        <f t="shared" si="48"/>
        <v>0</v>
      </c>
      <c r="AN36" s="6"/>
      <c r="AO36" s="6">
        <f t="shared" si="36"/>
        <v>0</v>
      </c>
      <c r="AP36" s="6"/>
      <c r="AQ36" s="6">
        <f t="shared" si="37"/>
        <v>0</v>
      </c>
      <c r="AR36" s="6"/>
      <c r="AS36" s="6">
        <f t="shared" si="38"/>
        <v>0</v>
      </c>
      <c r="AT36" s="6"/>
      <c r="AU36" s="6">
        <f t="shared" si="39"/>
        <v>0</v>
      </c>
      <c r="AV36" s="9"/>
      <c r="AW36" s="10">
        <f t="shared" si="40"/>
        <v>0</v>
      </c>
      <c r="AX36" s="9"/>
      <c r="AY36" s="9">
        <f t="shared" si="41"/>
        <v>0</v>
      </c>
      <c r="AZ36" s="9"/>
      <c r="BA36" s="9">
        <f t="shared" si="42"/>
        <v>0</v>
      </c>
      <c r="BB36" s="6"/>
      <c r="BC36" s="6">
        <f t="shared" si="43"/>
        <v>0</v>
      </c>
      <c r="BD36" s="6"/>
      <c r="BE36" s="6">
        <f t="shared" si="44"/>
        <v>0</v>
      </c>
      <c r="BF36" s="6"/>
      <c r="BG36" s="6">
        <f t="shared" si="45"/>
        <v>0</v>
      </c>
      <c r="BH36" s="6"/>
      <c r="BI36" s="6">
        <f t="shared" si="46"/>
        <v>0</v>
      </c>
      <c r="BJ36" s="6"/>
      <c r="BK36" s="6"/>
      <c r="BL36" s="6"/>
      <c r="BM36" s="6">
        <f t="shared" si="47"/>
        <v>0</v>
      </c>
      <c r="BN36" s="6"/>
      <c r="BO36" s="6"/>
      <c r="BP36" s="6">
        <f t="shared" si="26"/>
        <v>0</v>
      </c>
      <c r="BQ36" s="6">
        <f t="shared" si="27"/>
        <v>0</v>
      </c>
    </row>
    <row r="37" spans="1:69" ht="12.75">
      <c r="A37" s="6">
        <v>27</v>
      </c>
      <c r="B37" s="669" t="s">
        <v>90</v>
      </c>
      <c r="C37" s="673"/>
      <c r="D37" s="673"/>
      <c r="E37" s="674"/>
      <c r="F37" s="131" t="s">
        <v>17</v>
      </c>
      <c r="G37" s="131">
        <v>4000</v>
      </c>
      <c r="H37" s="6">
        <v>8</v>
      </c>
      <c r="I37" s="6">
        <f t="shared" si="28"/>
        <v>32000</v>
      </c>
      <c r="J37" s="6"/>
      <c r="K37" s="6">
        <f t="shared" si="29"/>
        <v>0</v>
      </c>
      <c r="L37" s="6"/>
      <c r="M37" s="6">
        <f t="shared" si="19"/>
        <v>0</v>
      </c>
      <c r="N37" s="6"/>
      <c r="O37" s="6">
        <f t="shared" si="20"/>
        <v>0</v>
      </c>
      <c r="P37" s="6"/>
      <c r="Q37" s="6">
        <f t="shared" si="21"/>
        <v>0</v>
      </c>
      <c r="R37" s="6"/>
      <c r="S37" s="6">
        <f t="shared" si="22"/>
        <v>0</v>
      </c>
      <c r="T37" s="6">
        <v>12</v>
      </c>
      <c r="U37" s="6">
        <f t="shared" si="23"/>
        <v>48000</v>
      </c>
      <c r="V37" s="6"/>
      <c r="W37" s="6">
        <f t="shared" si="24"/>
        <v>0</v>
      </c>
      <c r="X37" s="6"/>
      <c r="Y37" s="6">
        <f t="shared" si="25"/>
        <v>0</v>
      </c>
      <c r="Z37" s="6">
        <v>12</v>
      </c>
      <c r="AA37" s="6">
        <f t="shared" si="30"/>
        <v>48000</v>
      </c>
      <c r="AB37" s="6">
        <v>12</v>
      </c>
      <c r="AC37" s="6">
        <f t="shared" si="31"/>
        <v>48000</v>
      </c>
      <c r="AD37" s="6">
        <v>2</v>
      </c>
      <c r="AE37" s="6">
        <f t="shared" si="32"/>
        <v>8000</v>
      </c>
      <c r="AF37" s="6"/>
      <c r="AG37" s="6">
        <f t="shared" si="33"/>
        <v>0</v>
      </c>
      <c r="AH37" s="6"/>
      <c r="AI37" s="6">
        <f t="shared" si="34"/>
        <v>0</v>
      </c>
      <c r="AJ37" s="6"/>
      <c r="AK37" s="6">
        <f t="shared" si="35"/>
        <v>0</v>
      </c>
      <c r="AL37" s="21">
        <f>12</f>
        <v>12</v>
      </c>
      <c r="AM37" s="21">
        <f t="shared" si="48"/>
        <v>48000</v>
      </c>
      <c r="AN37" s="6">
        <v>4</v>
      </c>
      <c r="AO37" s="6">
        <f t="shared" si="36"/>
        <v>16000</v>
      </c>
      <c r="AP37" s="6"/>
      <c r="AQ37" s="6">
        <f t="shared" si="37"/>
        <v>0</v>
      </c>
      <c r="AR37" s="6"/>
      <c r="AS37" s="6">
        <f t="shared" si="38"/>
        <v>0</v>
      </c>
      <c r="AT37" s="6"/>
      <c r="AU37" s="6">
        <f t="shared" si="39"/>
        <v>0</v>
      </c>
      <c r="AV37" s="9"/>
      <c r="AW37" s="10">
        <f t="shared" si="40"/>
        <v>0</v>
      </c>
      <c r="AX37" s="9"/>
      <c r="AY37" s="9">
        <f t="shared" si="41"/>
        <v>0</v>
      </c>
      <c r="AZ37" s="9"/>
      <c r="BA37" s="9">
        <f t="shared" si="42"/>
        <v>0</v>
      </c>
      <c r="BB37" s="6"/>
      <c r="BC37" s="6">
        <f t="shared" si="43"/>
        <v>0</v>
      </c>
      <c r="BD37" s="6"/>
      <c r="BE37" s="6">
        <f t="shared" si="44"/>
        <v>0</v>
      </c>
      <c r="BF37" s="6"/>
      <c r="BG37" s="6">
        <f t="shared" si="45"/>
        <v>0</v>
      </c>
      <c r="BH37" s="6"/>
      <c r="BI37" s="6">
        <f t="shared" si="46"/>
        <v>0</v>
      </c>
      <c r="BJ37" s="6"/>
      <c r="BK37" s="6"/>
      <c r="BL37" s="6"/>
      <c r="BM37" s="6">
        <f t="shared" si="47"/>
        <v>0</v>
      </c>
      <c r="BN37" s="6"/>
      <c r="BO37" s="6"/>
      <c r="BP37" s="6">
        <f t="shared" si="26"/>
        <v>62</v>
      </c>
      <c r="BQ37" s="6">
        <f t="shared" si="27"/>
        <v>248000</v>
      </c>
    </row>
    <row r="38" spans="1:69" ht="12.75">
      <c r="A38" s="6">
        <v>28</v>
      </c>
      <c r="B38" s="669" t="s">
        <v>139</v>
      </c>
      <c r="C38" s="673"/>
      <c r="D38" s="673"/>
      <c r="E38" s="674"/>
      <c r="F38" s="131" t="s">
        <v>17</v>
      </c>
      <c r="G38" s="131">
        <v>10000</v>
      </c>
      <c r="H38" s="6"/>
      <c r="I38" s="6">
        <f t="shared" si="28"/>
        <v>0</v>
      </c>
      <c r="J38" s="6"/>
      <c r="K38" s="6">
        <f t="shared" si="29"/>
        <v>0</v>
      </c>
      <c r="L38" s="6"/>
      <c r="M38" s="6">
        <f t="shared" si="19"/>
        <v>0</v>
      </c>
      <c r="N38" s="6"/>
      <c r="O38" s="6">
        <f t="shared" si="20"/>
        <v>0</v>
      </c>
      <c r="P38" s="6"/>
      <c r="Q38" s="6">
        <f t="shared" si="21"/>
        <v>0</v>
      </c>
      <c r="R38" s="6"/>
      <c r="S38" s="6">
        <f t="shared" si="22"/>
        <v>0</v>
      </c>
      <c r="T38" s="6"/>
      <c r="U38" s="6">
        <f t="shared" si="23"/>
        <v>0</v>
      </c>
      <c r="V38" s="6"/>
      <c r="W38" s="6">
        <f t="shared" si="24"/>
        <v>0</v>
      </c>
      <c r="X38" s="6"/>
      <c r="Y38" s="6">
        <f t="shared" si="25"/>
        <v>0</v>
      </c>
      <c r="Z38" s="6"/>
      <c r="AA38" s="6">
        <f t="shared" si="30"/>
        <v>0</v>
      </c>
      <c r="AB38" s="6"/>
      <c r="AC38" s="6">
        <f t="shared" si="31"/>
        <v>0</v>
      </c>
      <c r="AD38" s="6"/>
      <c r="AE38" s="6">
        <f t="shared" si="32"/>
        <v>0</v>
      </c>
      <c r="AF38" s="6"/>
      <c r="AG38" s="6">
        <f t="shared" si="33"/>
        <v>0</v>
      </c>
      <c r="AH38" s="6"/>
      <c r="AI38" s="6">
        <f t="shared" si="34"/>
        <v>0</v>
      </c>
      <c r="AJ38" s="6"/>
      <c r="AK38" s="6">
        <f t="shared" si="35"/>
        <v>0</v>
      </c>
      <c r="AL38" s="6"/>
      <c r="AM38" s="6">
        <f t="shared" si="48"/>
        <v>0</v>
      </c>
      <c r="AN38" s="6"/>
      <c r="AO38" s="6">
        <f t="shared" si="36"/>
        <v>0</v>
      </c>
      <c r="AP38" s="6"/>
      <c r="AQ38" s="6">
        <f t="shared" si="37"/>
        <v>0</v>
      </c>
      <c r="AR38" s="6"/>
      <c r="AS38" s="6">
        <f t="shared" si="38"/>
        <v>0</v>
      </c>
      <c r="AT38" s="6"/>
      <c r="AU38" s="6">
        <f t="shared" si="39"/>
        <v>0</v>
      </c>
      <c r="AV38" s="9"/>
      <c r="AW38" s="10">
        <f t="shared" si="40"/>
        <v>0</v>
      </c>
      <c r="AX38" s="9"/>
      <c r="AY38" s="9">
        <f t="shared" si="41"/>
        <v>0</v>
      </c>
      <c r="AZ38" s="9"/>
      <c r="BA38" s="9">
        <f t="shared" si="42"/>
        <v>0</v>
      </c>
      <c r="BB38" s="6"/>
      <c r="BC38" s="6">
        <f t="shared" si="43"/>
        <v>0</v>
      </c>
      <c r="BD38" s="6"/>
      <c r="BE38" s="6">
        <f t="shared" si="44"/>
        <v>0</v>
      </c>
      <c r="BF38" s="6"/>
      <c r="BG38" s="6">
        <f t="shared" si="45"/>
        <v>0</v>
      </c>
      <c r="BH38" s="6"/>
      <c r="BI38" s="6">
        <f t="shared" si="46"/>
        <v>0</v>
      </c>
      <c r="BJ38" s="6"/>
      <c r="BK38" s="6"/>
      <c r="BL38" s="6"/>
      <c r="BM38" s="6">
        <f t="shared" si="47"/>
        <v>0</v>
      </c>
      <c r="BN38" s="6"/>
      <c r="BO38" s="6"/>
      <c r="BP38" s="6">
        <f t="shared" si="26"/>
        <v>0</v>
      </c>
      <c r="BQ38" s="6">
        <f t="shared" si="27"/>
        <v>0</v>
      </c>
    </row>
    <row r="39" spans="1:69" ht="12.75">
      <c r="A39" s="6">
        <v>29</v>
      </c>
      <c r="B39" s="672" t="s">
        <v>134</v>
      </c>
      <c r="C39" s="673"/>
      <c r="D39" s="673"/>
      <c r="E39" s="674"/>
      <c r="F39" s="131" t="s">
        <v>68</v>
      </c>
      <c r="G39" s="131">
        <v>700</v>
      </c>
      <c r="H39" s="6"/>
      <c r="I39" s="6">
        <f t="shared" si="28"/>
        <v>0</v>
      </c>
      <c r="J39" s="6"/>
      <c r="K39" s="6">
        <f t="shared" si="29"/>
        <v>0</v>
      </c>
      <c r="L39" s="6"/>
      <c r="M39" s="6">
        <f t="shared" si="19"/>
        <v>0</v>
      </c>
      <c r="N39" s="6"/>
      <c r="O39" s="6">
        <f t="shared" si="20"/>
        <v>0</v>
      </c>
      <c r="P39" s="6"/>
      <c r="Q39" s="6">
        <f t="shared" si="21"/>
        <v>0</v>
      </c>
      <c r="R39" s="6"/>
      <c r="S39" s="6">
        <f t="shared" si="22"/>
        <v>0</v>
      </c>
      <c r="T39" s="6"/>
      <c r="U39" s="6">
        <f t="shared" si="23"/>
        <v>0</v>
      </c>
      <c r="V39" s="6"/>
      <c r="W39" s="6">
        <f t="shared" si="24"/>
        <v>0</v>
      </c>
      <c r="X39" s="6"/>
      <c r="Y39" s="6">
        <f t="shared" si="25"/>
        <v>0</v>
      </c>
      <c r="Z39" s="6"/>
      <c r="AA39" s="6">
        <f t="shared" si="30"/>
        <v>0</v>
      </c>
      <c r="AB39" s="6"/>
      <c r="AC39" s="6">
        <f t="shared" si="31"/>
        <v>0</v>
      </c>
      <c r="AD39" s="6"/>
      <c r="AE39" s="6">
        <f t="shared" si="32"/>
        <v>0</v>
      </c>
      <c r="AF39" s="6"/>
      <c r="AG39" s="6">
        <f t="shared" si="33"/>
        <v>0</v>
      </c>
      <c r="AH39" s="6"/>
      <c r="AI39" s="6">
        <f t="shared" si="34"/>
        <v>0</v>
      </c>
      <c r="AJ39" s="6"/>
      <c r="AK39" s="6">
        <f t="shared" si="35"/>
        <v>0</v>
      </c>
      <c r="AL39" s="6"/>
      <c r="AM39" s="6">
        <f t="shared" si="48"/>
        <v>0</v>
      </c>
      <c r="AN39" s="6"/>
      <c r="AO39" s="6">
        <f t="shared" si="36"/>
        <v>0</v>
      </c>
      <c r="AP39" s="6"/>
      <c r="AQ39" s="6">
        <f t="shared" si="37"/>
        <v>0</v>
      </c>
      <c r="AR39" s="6"/>
      <c r="AS39" s="6">
        <f t="shared" si="38"/>
        <v>0</v>
      </c>
      <c r="AT39" s="6"/>
      <c r="AU39" s="6">
        <f t="shared" si="39"/>
        <v>0</v>
      </c>
      <c r="AV39" s="9"/>
      <c r="AW39" s="10">
        <f t="shared" si="40"/>
        <v>0</v>
      </c>
      <c r="AX39" s="9"/>
      <c r="AY39" s="9">
        <f t="shared" si="41"/>
        <v>0</v>
      </c>
      <c r="AZ39" s="9"/>
      <c r="BA39" s="9">
        <f t="shared" si="42"/>
        <v>0</v>
      </c>
      <c r="BB39" s="6"/>
      <c r="BC39" s="6">
        <f t="shared" si="43"/>
        <v>0</v>
      </c>
      <c r="BD39" s="6"/>
      <c r="BE39" s="6">
        <f t="shared" si="44"/>
        <v>0</v>
      </c>
      <c r="BF39" s="6"/>
      <c r="BG39" s="6">
        <f t="shared" si="45"/>
        <v>0</v>
      </c>
      <c r="BH39" s="6"/>
      <c r="BI39" s="6">
        <f t="shared" si="46"/>
        <v>0</v>
      </c>
      <c r="BJ39" s="6"/>
      <c r="BK39" s="6"/>
      <c r="BL39" s="6"/>
      <c r="BM39" s="6">
        <f t="shared" si="47"/>
        <v>0</v>
      </c>
      <c r="BN39" s="6"/>
      <c r="BO39" s="6"/>
      <c r="BP39" s="6">
        <f t="shared" si="26"/>
        <v>0</v>
      </c>
      <c r="BQ39" s="6">
        <f t="shared" si="27"/>
        <v>0</v>
      </c>
    </row>
    <row r="40" spans="1:69" ht="12.75">
      <c r="A40" s="6">
        <v>30</v>
      </c>
      <c r="B40" s="672" t="s">
        <v>135</v>
      </c>
      <c r="C40" s="673"/>
      <c r="D40" s="673"/>
      <c r="E40" s="674"/>
      <c r="F40" s="131" t="s">
        <v>68</v>
      </c>
      <c r="G40" s="131">
        <v>210</v>
      </c>
      <c r="H40" s="6"/>
      <c r="I40" s="6">
        <f t="shared" si="28"/>
        <v>0</v>
      </c>
      <c r="J40" s="6"/>
      <c r="K40" s="6">
        <f t="shared" si="29"/>
        <v>0</v>
      </c>
      <c r="L40" s="6"/>
      <c r="M40" s="6">
        <f t="shared" si="19"/>
        <v>0</v>
      </c>
      <c r="N40" s="6"/>
      <c r="O40" s="6">
        <f t="shared" si="20"/>
        <v>0</v>
      </c>
      <c r="P40" s="6"/>
      <c r="Q40" s="6">
        <f t="shared" si="21"/>
        <v>0</v>
      </c>
      <c r="R40" s="6"/>
      <c r="S40" s="6">
        <f t="shared" si="22"/>
        <v>0</v>
      </c>
      <c r="T40" s="6"/>
      <c r="U40" s="6">
        <f t="shared" si="23"/>
        <v>0</v>
      </c>
      <c r="V40" s="6"/>
      <c r="W40" s="6">
        <f t="shared" si="24"/>
        <v>0</v>
      </c>
      <c r="X40" s="6"/>
      <c r="Y40" s="6">
        <f t="shared" si="25"/>
        <v>0</v>
      </c>
      <c r="Z40" s="6"/>
      <c r="AA40" s="6">
        <f t="shared" si="30"/>
        <v>0</v>
      </c>
      <c r="AB40" s="6"/>
      <c r="AC40" s="6">
        <f t="shared" si="31"/>
        <v>0</v>
      </c>
      <c r="AD40" s="6"/>
      <c r="AE40" s="6">
        <f t="shared" si="32"/>
        <v>0</v>
      </c>
      <c r="AF40" s="6"/>
      <c r="AG40" s="6">
        <f t="shared" si="33"/>
        <v>0</v>
      </c>
      <c r="AH40" s="6"/>
      <c r="AI40" s="6">
        <f t="shared" si="34"/>
        <v>0</v>
      </c>
      <c r="AJ40" s="6"/>
      <c r="AK40" s="6">
        <f t="shared" si="35"/>
        <v>0</v>
      </c>
      <c r="AL40" s="6"/>
      <c r="AM40" s="6">
        <f t="shared" si="48"/>
        <v>0</v>
      </c>
      <c r="AN40" s="6"/>
      <c r="AO40" s="6">
        <f t="shared" si="36"/>
        <v>0</v>
      </c>
      <c r="AP40" s="6"/>
      <c r="AQ40" s="6">
        <f t="shared" si="37"/>
        <v>0</v>
      </c>
      <c r="AR40" s="6"/>
      <c r="AS40" s="6">
        <f t="shared" si="38"/>
        <v>0</v>
      </c>
      <c r="AT40" s="6"/>
      <c r="AU40" s="6">
        <f t="shared" si="39"/>
        <v>0</v>
      </c>
      <c r="AV40" s="9"/>
      <c r="AW40" s="10">
        <f t="shared" si="40"/>
        <v>0</v>
      </c>
      <c r="AX40" s="9"/>
      <c r="AY40" s="9">
        <f t="shared" si="41"/>
        <v>0</v>
      </c>
      <c r="AZ40" s="9"/>
      <c r="BA40" s="9">
        <f t="shared" si="42"/>
        <v>0</v>
      </c>
      <c r="BB40" s="6"/>
      <c r="BC40" s="6">
        <f t="shared" si="43"/>
        <v>0</v>
      </c>
      <c r="BD40" s="6"/>
      <c r="BE40" s="6">
        <f t="shared" si="44"/>
        <v>0</v>
      </c>
      <c r="BF40" s="6"/>
      <c r="BG40" s="6">
        <f t="shared" si="45"/>
        <v>0</v>
      </c>
      <c r="BH40" s="6"/>
      <c r="BI40" s="6">
        <f t="shared" si="46"/>
        <v>0</v>
      </c>
      <c r="BJ40" s="6"/>
      <c r="BK40" s="6"/>
      <c r="BL40" s="6"/>
      <c r="BM40" s="6">
        <f t="shared" si="47"/>
        <v>0</v>
      </c>
      <c r="BN40" s="6"/>
      <c r="BO40" s="6"/>
      <c r="BP40" s="6">
        <f t="shared" si="26"/>
        <v>0</v>
      </c>
      <c r="BQ40" s="6">
        <f t="shared" si="27"/>
        <v>0</v>
      </c>
    </row>
    <row r="41" spans="1:69" ht="12.75">
      <c r="A41" s="6">
        <v>31</v>
      </c>
      <c r="B41" s="669" t="s">
        <v>140</v>
      </c>
      <c r="C41" s="673"/>
      <c r="D41" s="673"/>
      <c r="E41" s="674"/>
      <c r="F41" s="131" t="s">
        <v>17</v>
      </c>
      <c r="G41" s="131">
        <v>12000</v>
      </c>
      <c r="H41" s="6"/>
      <c r="I41" s="6">
        <f aca="true" t="shared" si="49" ref="I41:I46">H41*G41</f>
        <v>0</v>
      </c>
      <c r="J41" s="6"/>
      <c r="K41" s="6">
        <f t="shared" si="29"/>
        <v>0</v>
      </c>
      <c r="L41" s="6"/>
      <c r="M41" s="6">
        <f t="shared" si="19"/>
        <v>0</v>
      </c>
      <c r="N41" s="6"/>
      <c r="O41" s="6">
        <f t="shared" si="20"/>
        <v>0</v>
      </c>
      <c r="P41" s="6"/>
      <c r="Q41" s="6">
        <f t="shared" si="21"/>
        <v>0</v>
      </c>
      <c r="R41" s="6"/>
      <c r="S41" s="6">
        <f t="shared" si="22"/>
        <v>0</v>
      </c>
      <c r="T41" s="6"/>
      <c r="U41" s="6">
        <f t="shared" si="23"/>
        <v>0</v>
      </c>
      <c r="V41" s="6"/>
      <c r="W41" s="6">
        <f t="shared" si="24"/>
        <v>0</v>
      </c>
      <c r="X41" s="6"/>
      <c r="Y41" s="6">
        <f t="shared" si="25"/>
        <v>0</v>
      </c>
      <c r="Z41" s="6"/>
      <c r="AA41" s="6">
        <f t="shared" si="30"/>
        <v>0</v>
      </c>
      <c r="AB41" s="6"/>
      <c r="AC41" s="6">
        <f t="shared" si="31"/>
        <v>0</v>
      </c>
      <c r="AD41" s="6"/>
      <c r="AE41" s="6">
        <f t="shared" si="32"/>
        <v>0</v>
      </c>
      <c r="AF41" s="6"/>
      <c r="AG41" s="6">
        <f t="shared" si="33"/>
        <v>0</v>
      </c>
      <c r="AH41" s="6"/>
      <c r="AI41" s="6">
        <f t="shared" si="34"/>
        <v>0</v>
      </c>
      <c r="AJ41" s="6"/>
      <c r="AK41" s="6">
        <f t="shared" si="35"/>
        <v>0</v>
      </c>
      <c r="AL41" s="6"/>
      <c r="AM41" s="6">
        <f t="shared" si="48"/>
        <v>0</v>
      </c>
      <c r="AN41" s="6"/>
      <c r="AO41" s="6">
        <f t="shared" si="36"/>
        <v>0</v>
      </c>
      <c r="AP41" s="6"/>
      <c r="AQ41" s="6">
        <f t="shared" si="37"/>
        <v>0</v>
      </c>
      <c r="AR41" s="6"/>
      <c r="AS41" s="6">
        <f t="shared" si="38"/>
        <v>0</v>
      </c>
      <c r="AT41" s="6"/>
      <c r="AU41" s="6">
        <f t="shared" si="39"/>
        <v>0</v>
      </c>
      <c r="AV41" s="9"/>
      <c r="AW41" s="10">
        <f t="shared" si="40"/>
        <v>0</v>
      </c>
      <c r="AX41" s="9"/>
      <c r="AY41" s="9">
        <f t="shared" si="41"/>
        <v>0</v>
      </c>
      <c r="AZ41" s="9"/>
      <c r="BA41" s="9">
        <f t="shared" si="42"/>
        <v>0</v>
      </c>
      <c r="BB41" s="6"/>
      <c r="BC41" s="6">
        <f t="shared" si="43"/>
        <v>0</v>
      </c>
      <c r="BD41" s="6"/>
      <c r="BE41" s="6">
        <f t="shared" si="44"/>
        <v>0</v>
      </c>
      <c r="BF41" s="6"/>
      <c r="BG41" s="6">
        <f t="shared" si="45"/>
        <v>0</v>
      </c>
      <c r="BH41" s="6"/>
      <c r="BI41" s="6">
        <f t="shared" si="46"/>
        <v>0</v>
      </c>
      <c r="BJ41" s="6"/>
      <c r="BK41" s="6"/>
      <c r="BL41" s="6"/>
      <c r="BM41" s="6">
        <f t="shared" si="47"/>
        <v>0</v>
      </c>
      <c r="BN41" s="6"/>
      <c r="BO41" s="6"/>
      <c r="BP41" s="6">
        <f t="shared" si="26"/>
        <v>0</v>
      </c>
      <c r="BQ41" s="6">
        <f t="shared" si="27"/>
        <v>0</v>
      </c>
    </row>
    <row r="42" spans="1:69" ht="12.75">
      <c r="A42" s="6">
        <v>32</v>
      </c>
      <c r="B42" s="672" t="s">
        <v>91</v>
      </c>
      <c r="C42" s="673"/>
      <c r="D42" s="673"/>
      <c r="E42" s="674"/>
      <c r="F42" s="131" t="s">
        <v>17</v>
      </c>
      <c r="G42" s="131">
        <v>2100</v>
      </c>
      <c r="H42" s="6"/>
      <c r="I42" s="6">
        <f t="shared" si="49"/>
        <v>0</v>
      </c>
      <c r="J42" s="6"/>
      <c r="K42" s="6">
        <f t="shared" si="29"/>
        <v>0</v>
      </c>
      <c r="L42" s="6"/>
      <c r="M42" s="6">
        <f t="shared" si="19"/>
        <v>0</v>
      </c>
      <c r="N42" s="6"/>
      <c r="O42" s="6">
        <f t="shared" si="20"/>
        <v>0</v>
      </c>
      <c r="P42" s="6"/>
      <c r="Q42" s="6">
        <f t="shared" si="21"/>
        <v>0</v>
      </c>
      <c r="R42" s="6"/>
      <c r="S42" s="6">
        <f t="shared" si="22"/>
        <v>0</v>
      </c>
      <c r="T42" s="6"/>
      <c r="U42" s="6">
        <f t="shared" si="23"/>
        <v>0</v>
      </c>
      <c r="V42" s="6"/>
      <c r="W42" s="6">
        <f t="shared" si="24"/>
        <v>0</v>
      </c>
      <c r="X42" s="6"/>
      <c r="Y42" s="6">
        <f t="shared" si="25"/>
        <v>0</v>
      </c>
      <c r="Z42" s="6"/>
      <c r="AA42" s="6">
        <f t="shared" si="30"/>
        <v>0</v>
      </c>
      <c r="AB42" s="6"/>
      <c r="AC42" s="6">
        <f t="shared" si="31"/>
        <v>0</v>
      </c>
      <c r="AD42" s="6"/>
      <c r="AE42" s="6">
        <f t="shared" si="32"/>
        <v>0</v>
      </c>
      <c r="AF42" s="6"/>
      <c r="AG42" s="6">
        <f t="shared" si="33"/>
        <v>0</v>
      </c>
      <c r="AH42" s="6"/>
      <c r="AI42" s="6">
        <f t="shared" si="34"/>
        <v>0</v>
      </c>
      <c r="AJ42" s="6"/>
      <c r="AK42" s="6">
        <f t="shared" si="35"/>
        <v>0</v>
      </c>
      <c r="AL42" s="6"/>
      <c r="AM42" s="6">
        <f t="shared" si="48"/>
        <v>0</v>
      </c>
      <c r="AN42" s="6"/>
      <c r="AO42" s="6">
        <f t="shared" si="36"/>
        <v>0</v>
      </c>
      <c r="AP42" s="6"/>
      <c r="AQ42" s="6">
        <f t="shared" si="37"/>
        <v>0</v>
      </c>
      <c r="AR42" s="6"/>
      <c r="AS42" s="6">
        <f t="shared" si="38"/>
        <v>0</v>
      </c>
      <c r="AT42" s="6"/>
      <c r="AU42" s="6">
        <f t="shared" si="39"/>
        <v>0</v>
      </c>
      <c r="AV42" s="9"/>
      <c r="AW42" s="10">
        <f t="shared" si="40"/>
        <v>0</v>
      </c>
      <c r="AX42" s="9"/>
      <c r="AY42" s="9">
        <f t="shared" si="41"/>
        <v>0</v>
      </c>
      <c r="AZ42" s="9"/>
      <c r="BA42" s="9">
        <f t="shared" si="42"/>
        <v>0</v>
      </c>
      <c r="BB42" s="6"/>
      <c r="BC42" s="6">
        <f t="shared" si="43"/>
        <v>0</v>
      </c>
      <c r="BD42" s="6"/>
      <c r="BE42" s="6">
        <f t="shared" si="44"/>
        <v>0</v>
      </c>
      <c r="BF42" s="6"/>
      <c r="BG42" s="6">
        <f t="shared" si="45"/>
        <v>0</v>
      </c>
      <c r="BH42" s="6"/>
      <c r="BI42" s="6">
        <f t="shared" si="46"/>
        <v>0</v>
      </c>
      <c r="BJ42" s="6"/>
      <c r="BK42" s="6"/>
      <c r="BL42" s="6"/>
      <c r="BM42" s="6">
        <f t="shared" si="47"/>
        <v>0</v>
      </c>
      <c r="BN42" s="6"/>
      <c r="BO42" s="6"/>
      <c r="BP42" s="6">
        <f t="shared" si="26"/>
        <v>0</v>
      </c>
      <c r="BQ42" s="6">
        <f t="shared" si="27"/>
        <v>0</v>
      </c>
    </row>
    <row r="43" spans="1:69" ht="12.75">
      <c r="A43" s="6">
        <v>33</v>
      </c>
      <c r="B43" s="672" t="s">
        <v>92</v>
      </c>
      <c r="C43" s="673"/>
      <c r="D43" s="673"/>
      <c r="E43" s="674"/>
      <c r="F43" s="131" t="s">
        <v>68</v>
      </c>
      <c r="G43" s="131">
        <v>748</v>
      </c>
      <c r="H43" s="6"/>
      <c r="I43" s="6">
        <f t="shared" si="49"/>
        <v>0</v>
      </c>
      <c r="J43" s="6"/>
      <c r="K43" s="6">
        <f t="shared" si="29"/>
        <v>0</v>
      </c>
      <c r="L43" s="6"/>
      <c r="M43" s="6">
        <f t="shared" si="19"/>
        <v>0</v>
      </c>
      <c r="N43" s="6"/>
      <c r="O43" s="6">
        <f t="shared" si="20"/>
        <v>0</v>
      </c>
      <c r="P43" s="6"/>
      <c r="Q43" s="6">
        <f t="shared" si="21"/>
        <v>0</v>
      </c>
      <c r="R43" s="6"/>
      <c r="S43" s="6">
        <f t="shared" si="22"/>
        <v>0</v>
      </c>
      <c r="T43" s="6"/>
      <c r="U43" s="6">
        <f t="shared" si="23"/>
        <v>0</v>
      </c>
      <c r="V43" s="6"/>
      <c r="W43" s="6">
        <f t="shared" si="24"/>
        <v>0</v>
      </c>
      <c r="X43" s="6"/>
      <c r="Y43" s="6">
        <f t="shared" si="25"/>
        <v>0</v>
      </c>
      <c r="Z43" s="6"/>
      <c r="AA43" s="6">
        <f t="shared" si="30"/>
        <v>0</v>
      </c>
      <c r="AB43" s="6"/>
      <c r="AC43" s="6">
        <f t="shared" si="31"/>
        <v>0</v>
      </c>
      <c r="AD43" s="6"/>
      <c r="AE43" s="6">
        <f t="shared" si="32"/>
        <v>0</v>
      </c>
      <c r="AF43" s="6"/>
      <c r="AG43" s="6">
        <f t="shared" si="33"/>
        <v>0</v>
      </c>
      <c r="AH43" s="6"/>
      <c r="AI43" s="6">
        <f t="shared" si="34"/>
        <v>0</v>
      </c>
      <c r="AJ43" s="6"/>
      <c r="AK43" s="6">
        <f t="shared" si="35"/>
        <v>0</v>
      </c>
      <c r="AL43" s="6"/>
      <c r="AM43" s="6">
        <f t="shared" si="48"/>
        <v>0</v>
      </c>
      <c r="AN43" s="6"/>
      <c r="AO43" s="6">
        <f t="shared" si="36"/>
        <v>0</v>
      </c>
      <c r="AP43" s="6"/>
      <c r="AQ43" s="6">
        <f t="shared" si="37"/>
        <v>0</v>
      </c>
      <c r="AR43" s="6"/>
      <c r="AS43" s="6">
        <f t="shared" si="38"/>
        <v>0</v>
      </c>
      <c r="AT43" s="6"/>
      <c r="AU43" s="6">
        <f t="shared" si="39"/>
        <v>0</v>
      </c>
      <c r="AV43" s="9"/>
      <c r="AW43" s="10">
        <f t="shared" si="40"/>
        <v>0</v>
      </c>
      <c r="AX43" s="9"/>
      <c r="AY43" s="9">
        <f t="shared" si="41"/>
        <v>0</v>
      </c>
      <c r="AZ43" s="9"/>
      <c r="BA43" s="9">
        <f t="shared" si="42"/>
        <v>0</v>
      </c>
      <c r="BB43" s="6"/>
      <c r="BC43" s="6">
        <f t="shared" si="43"/>
        <v>0</v>
      </c>
      <c r="BD43" s="6"/>
      <c r="BE43" s="6">
        <f t="shared" si="44"/>
        <v>0</v>
      </c>
      <c r="BF43" s="6"/>
      <c r="BG43" s="6">
        <f t="shared" si="45"/>
        <v>0</v>
      </c>
      <c r="BH43" s="6"/>
      <c r="BI43" s="6">
        <f t="shared" si="46"/>
        <v>0</v>
      </c>
      <c r="BJ43" s="6"/>
      <c r="BK43" s="6"/>
      <c r="BL43" s="6"/>
      <c r="BM43" s="6">
        <f t="shared" si="47"/>
        <v>0</v>
      </c>
      <c r="BN43" s="6"/>
      <c r="BO43" s="6"/>
      <c r="BP43" s="6">
        <f t="shared" si="26"/>
        <v>0</v>
      </c>
      <c r="BQ43" s="6">
        <f t="shared" si="27"/>
        <v>0</v>
      </c>
    </row>
    <row r="44" spans="1:69" ht="15">
      <c r="A44" s="6"/>
      <c r="B44" s="680" t="s">
        <v>93</v>
      </c>
      <c r="C44" s="680"/>
      <c r="D44" s="680"/>
      <c r="E44" s="680"/>
      <c r="F44" s="131"/>
      <c r="G44" s="131"/>
      <c r="H44" s="6"/>
      <c r="I44" s="6">
        <f t="shared" si="49"/>
        <v>0</v>
      </c>
      <c r="J44" s="6"/>
      <c r="K44" s="6">
        <f t="shared" si="29"/>
        <v>0</v>
      </c>
      <c r="L44" s="6"/>
      <c r="M44" s="6">
        <f t="shared" si="19"/>
        <v>0</v>
      </c>
      <c r="N44" s="6"/>
      <c r="O44" s="6">
        <f t="shared" si="20"/>
        <v>0</v>
      </c>
      <c r="P44" s="6"/>
      <c r="Q44" s="6">
        <f t="shared" si="21"/>
        <v>0</v>
      </c>
      <c r="R44" s="6"/>
      <c r="S44" s="6">
        <f t="shared" si="22"/>
        <v>0</v>
      </c>
      <c r="T44" s="6"/>
      <c r="U44" s="6">
        <f t="shared" si="23"/>
        <v>0</v>
      </c>
      <c r="V44" s="6"/>
      <c r="W44" s="6">
        <f t="shared" si="24"/>
        <v>0</v>
      </c>
      <c r="X44" s="6"/>
      <c r="Y44" s="6">
        <f t="shared" si="25"/>
        <v>0</v>
      </c>
      <c r="Z44" s="6"/>
      <c r="AA44" s="6">
        <f t="shared" si="30"/>
        <v>0</v>
      </c>
      <c r="AB44" s="6"/>
      <c r="AC44" s="6">
        <f t="shared" si="31"/>
        <v>0</v>
      </c>
      <c r="AD44" s="6"/>
      <c r="AE44" s="6">
        <f t="shared" si="32"/>
        <v>0</v>
      </c>
      <c r="AF44" s="6"/>
      <c r="AG44" s="6">
        <f t="shared" si="33"/>
        <v>0</v>
      </c>
      <c r="AH44" s="6"/>
      <c r="AI44" s="6">
        <f t="shared" si="34"/>
        <v>0</v>
      </c>
      <c r="AJ44" s="6"/>
      <c r="AK44" s="6">
        <f t="shared" si="35"/>
        <v>0</v>
      </c>
      <c r="AL44" s="6"/>
      <c r="AM44" s="6">
        <f t="shared" si="48"/>
        <v>0</v>
      </c>
      <c r="AN44" s="6"/>
      <c r="AO44" s="6">
        <f t="shared" si="36"/>
        <v>0</v>
      </c>
      <c r="AP44" s="6"/>
      <c r="AQ44" s="6">
        <f t="shared" si="37"/>
        <v>0</v>
      </c>
      <c r="AR44" s="6"/>
      <c r="AS44" s="6">
        <f t="shared" si="38"/>
        <v>0</v>
      </c>
      <c r="AT44" s="6"/>
      <c r="AU44" s="6">
        <f t="shared" si="39"/>
        <v>0</v>
      </c>
      <c r="AV44" s="9"/>
      <c r="AW44" s="10">
        <f t="shared" si="40"/>
        <v>0</v>
      </c>
      <c r="AX44" s="9"/>
      <c r="AY44" s="9">
        <f t="shared" si="41"/>
        <v>0</v>
      </c>
      <c r="AZ44" s="9"/>
      <c r="BA44" s="9">
        <f t="shared" si="42"/>
        <v>0</v>
      </c>
      <c r="BB44" s="6"/>
      <c r="BC44" s="6">
        <f t="shared" si="43"/>
        <v>0</v>
      </c>
      <c r="BD44" s="6"/>
      <c r="BE44" s="6">
        <f t="shared" si="44"/>
        <v>0</v>
      </c>
      <c r="BF44" s="6"/>
      <c r="BG44" s="6">
        <f t="shared" si="45"/>
        <v>0</v>
      </c>
      <c r="BH44" s="6"/>
      <c r="BI44" s="6">
        <f t="shared" si="46"/>
        <v>0</v>
      </c>
      <c r="BJ44" s="6"/>
      <c r="BK44" s="6"/>
      <c r="BL44" s="6"/>
      <c r="BM44" s="6">
        <f t="shared" si="47"/>
        <v>0</v>
      </c>
      <c r="BN44" s="6"/>
      <c r="BO44" s="6"/>
      <c r="BP44" s="6">
        <f t="shared" si="26"/>
        <v>0</v>
      </c>
      <c r="BQ44" s="6">
        <f t="shared" si="27"/>
        <v>0</v>
      </c>
    </row>
    <row r="45" spans="1:69" ht="12.75">
      <c r="A45" s="6">
        <v>34</v>
      </c>
      <c r="B45" s="672" t="s">
        <v>94</v>
      </c>
      <c r="C45" s="673"/>
      <c r="D45" s="673"/>
      <c r="E45" s="674"/>
      <c r="F45" s="131" t="s">
        <v>68</v>
      </c>
      <c r="G45" s="131">
        <v>715</v>
      </c>
      <c r="H45" s="6">
        <v>50</v>
      </c>
      <c r="I45" s="6">
        <f t="shared" si="49"/>
        <v>35750</v>
      </c>
      <c r="J45" s="6">
        <v>56</v>
      </c>
      <c r="K45" s="6">
        <f t="shared" si="29"/>
        <v>40040</v>
      </c>
      <c r="L45" s="6">
        <v>45</v>
      </c>
      <c r="M45" s="6">
        <f t="shared" si="19"/>
        <v>32175</v>
      </c>
      <c r="N45" s="6"/>
      <c r="O45" s="6">
        <f t="shared" si="20"/>
        <v>0</v>
      </c>
      <c r="P45" s="6"/>
      <c r="Q45" s="6">
        <f t="shared" si="21"/>
        <v>0</v>
      </c>
      <c r="R45" s="6">
        <v>80</v>
      </c>
      <c r="S45" s="6">
        <f t="shared" si="22"/>
        <v>57200</v>
      </c>
      <c r="T45" s="6">
        <v>100</v>
      </c>
      <c r="U45" s="6">
        <f t="shared" si="23"/>
        <v>71500</v>
      </c>
      <c r="V45" s="6"/>
      <c r="W45" s="6">
        <f t="shared" si="24"/>
        <v>0</v>
      </c>
      <c r="X45" s="6"/>
      <c r="Y45" s="6">
        <f t="shared" si="25"/>
        <v>0</v>
      </c>
      <c r="Z45" s="6"/>
      <c r="AA45" s="6">
        <f t="shared" si="30"/>
        <v>0</v>
      </c>
      <c r="AB45" s="6"/>
      <c r="AC45" s="6">
        <f t="shared" si="31"/>
        <v>0</v>
      </c>
      <c r="AD45" s="6"/>
      <c r="AE45" s="6">
        <f t="shared" si="32"/>
        <v>0</v>
      </c>
      <c r="AF45" s="21">
        <f>95-5.7</f>
        <v>89.3</v>
      </c>
      <c r="AG45" s="6">
        <f t="shared" si="33"/>
        <v>63849.5</v>
      </c>
      <c r="AH45" s="6">
        <v>90</v>
      </c>
      <c r="AI45" s="6">
        <f t="shared" si="34"/>
        <v>64350</v>
      </c>
      <c r="AJ45" s="6">
        <v>70</v>
      </c>
      <c r="AK45" s="6">
        <f t="shared" si="35"/>
        <v>50050</v>
      </c>
      <c r="AL45" s="6"/>
      <c r="AM45" s="6">
        <f t="shared" si="48"/>
        <v>0</v>
      </c>
      <c r="AN45" s="6"/>
      <c r="AO45" s="6">
        <f t="shared" si="36"/>
        <v>0</v>
      </c>
      <c r="AP45" s="6">
        <v>100</v>
      </c>
      <c r="AQ45" s="6">
        <f t="shared" si="37"/>
        <v>71500</v>
      </c>
      <c r="AR45" s="6">
        <v>100</v>
      </c>
      <c r="AS45" s="6">
        <f t="shared" si="38"/>
        <v>71500</v>
      </c>
      <c r="AT45" s="6">
        <v>50</v>
      </c>
      <c r="AU45" s="6">
        <f t="shared" si="39"/>
        <v>35750</v>
      </c>
      <c r="AV45" s="9">
        <v>155</v>
      </c>
      <c r="AW45" s="10">
        <f t="shared" si="40"/>
        <v>110825</v>
      </c>
      <c r="AX45" s="9">
        <v>107</v>
      </c>
      <c r="AY45" s="9">
        <f t="shared" si="41"/>
        <v>76505</v>
      </c>
      <c r="AZ45" s="9">
        <v>50</v>
      </c>
      <c r="BA45" s="9">
        <f t="shared" si="42"/>
        <v>35750</v>
      </c>
      <c r="BB45" s="21">
        <f>110-1.5</f>
        <v>108.5</v>
      </c>
      <c r="BC45" s="6">
        <f t="shared" si="43"/>
        <v>77577.5</v>
      </c>
      <c r="BD45" s="6"/>
      <c r="BE45" s="6">
        <f t="shared" si="44"/>
        <v>0</v>
      </c>
      <c r="BF45" s="6"/>
      <c r="BG45" s="6">
        <f t="shared" si="45"/>
        <v>0</v>
      </c>
      <c r="BH45" s="6"/>
      <c r="BI45" s="6">
        <f t="shared" si="46"/>
        <v>0</v>
      </c>
      <c r="BJ45" s="6"/>
      <c r="BK45" s="6"/>
      <c r="BL45" s="6"/>
      <c r="BM45" s="6">
        <f t="shared" si="47"/>
        <v>0</v>
      </c>
      <c r="BN45" s="6"/>
      <c r="BO45" s="6"/>
      <c r="BP45" s="6">
        <f t="shared" si="26"/>
        <v>1250.8</v>
      </c>
      <c r="BQ45" s="6">
        <f t="shared" si="27"/>
        <v>894322</v>
      </c>
    </row>
    <row r="46" spans="1:69" ht="12.75">
      <c r="A46" s="6">
        <v>35</v>
      </c>
      <c r="B46" s="672" t="s">
        <v>169</v>
      </c>
      <c r="C46" s="673"/>
      <c r="D46" s="673"/>
      <c r="E46" s="674"/>
      <c r="F46" s="131" t="s">
        <v>68</v>
      </c>
      <c r="G46" s="131">
        <v>610</v>
      </c>
      <c r="H46" s="6"/>
      <c r="I46" s="6">
        <f t="shared" si="49"/>
        <v>0</v>
      </c>
      <c r="J46" s="6"/>
      <c r="K46" s="6"/>
      <c r="L46" s="6"/>
      <c r="M46" s="6">
        <f t="shared" si="19"/>
        <v>0</v>
      </c>
      <c r="N46" s="6"/>
      <c r="O46" s="6">
        <f t="shared" si="20"/>
        <v>0</v>
      </c>
      <c r="P46" s="6"/>
      <c r="Q46" s="6">
        <f t="shared" si="21"/>
        <v>0</v>
      </c>
      <c r="R46" s="6"/>
      <c r="S46" s="6">
        <f t="shared" si="22"/>
        <v>0</v>
      </c>
      <c r="T46" s="6"/>
      <c r="U46" s="6">
        <f t="shared" si="23"/>
        <v>0</v>
      </c>
      <c r="V46" s="6"/>
      <c r="W46" s="6">
        <f t="shared" si="24"/>
        <v>0</v>
      </c>
      <c r="X46" s="6"/>
      <c r="Y46" s="6"/>
      <c r="Z46" s="6"/>
      <c r="AA46" s="6"/>
      <c r="AB46" s="6"/>
      <c r="AC46" s="6"/>
      <c r="AD46" s="6"/>
      <c r="AE46" s="6"/>
      <c r="AF46" s="6"/>
      <c r="AG46" s="6">
        <f t="shared" si="33"/>
        <v>0</v>
      </c>
      <c r="AH46" s="6"/>
      <c r="AI46" s="6">
        <f t="shared" si="34"/>
        <v>0</v>
      </c>
      <c r="AJ46" s="6"/>
      <c r="AK46" s="6">
        <f t="shared" si="35"/>
        <v>0</v>
      </c>
      <c r="AL46" s="6"/>
      <c r="AM46" s="6">
        <f t="shared" si="48"/>
        <v>0</v>
      </c>
      <c r="AN46" s="6"/>
      <c r="AO46" s="6">
        <f t="shared" si="36"/>
        <v>0</v>
      </c>
      <c r="AP46" s="6"/>
      <c r="AQ46" s="6">
        <f t="shared" si="37"/>
        <v>0</v>
      </c>
      <c r="AR46" s="6"/>
      <c r="AS46" s="6">
        <f t="shared" si="38"/>
        <v>0</v>
      </c>
      <c r="AT46" s="6"/>
      <c r="AU46" s="6">
        <f t="shared" si="39"/>
        <v>0</v>
      </c>
      <c r="AV46" s="9"/>
      <c r="AW46" s="10"/>
      <c r="AX46" s="9"/>
      <c r="AY46" s="9"/>
      <c r="AZ46" s="9"/>
      <c r="BA46" s="9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>
        <f t="shared" si="26"/>
        <v>0</v>
      </c>
      <c r="BQ46" s="6">
        <f t="shared" si="27"/>
        <v>0</v>
      </c>
    </row>
    <row r="47" spans="1:69" ht="12.75">
      <c r="A47" s="6">
        <v>36</v>
      </c>
      <c r="B47" s="672" t="s">
        <v>95</v>
      </c>
      <c r="C47" s="673"/>
      <c r="D47" s="673"/>
      <c r="E47" s="674"/>
      <c r="F47" s="131" t="s">
        <v>66</v>
      </c>
      <c r="G47" s="131">
        <v>1375</v>
      </c>
      <c r="H47" s="6">
        <v>3</v>
      </c>
      <c r="I47" s="6">
        <f t="shared" si="28"/>
        <v>4125</v>
      </c>
      <c r="J47" s="6">
        <v>3</v>
      </c>
      <c r="K47" s="6">
        <f t="shared" si="29"/>
        <v>4125</v>
      </c>
      <c r="L47" s="6">
        <v>4</v>
      </c>
      <c r="M47" s="6">
        <f t="shared" si="19"/>
        <v>5500</v>
      </c>
      <c r="N47" s="6"/>
      <c r="O47" s="6">
        <f t="shared" si="20"/>
        <v>0</v>
      </c>
      <c r="P47" s="6"/>
      <c r="Q47" s="6">
        <f t="shared" si="21"/>
        <v>0</v>
      </c>
      <c r="R47" s="6">
        <v>5</v>
      </c>
      <c r="S47" s="6">
        <f t="shared" si="22"/>
        <v>6875</v>
      </c>
      <c r="T47" s="6">
        <v>5</v>
      </c>
      <c r="U47" s="6">
        <f t="shared" si="23"/>
        <v>6875</v>
      </c>
      <c r="V47" s="6"/>
      <c r="W47" s="6">
        <f t="shared" si="24"/>
        <v>0</v>
      </c>
      <c r="X47" s="6"/>
      <c r="Y47" s="6">
        <f t="shared" si="25"/>
        <v>0</v>
      </c>
      <c r="Z47" s="6"/>
      <c r="AA47" s="6">
        <f aca="true" t="shared" si="50" ref="AA47:AA53">Z47*G47</f>
        <v>0</v>
      </c>
      <c r="AB47" s="6"/>
      <c r="AC47" s="6">
        <f aca="true" t="shared" si="51" ref="AC47:AC53">AB47*G47</f>
        <v>0</v>
      </c>
      <c r="AD47" s="6"/>
      <c r="AE47" s="6">
        <f aca="true" t="shared" si="52" ref="AE47:AE53">AD47*G47</f>
        <v>0</v>
      </c>
      <c r="AF47" s="6">
        <v>5</v>
      </c>
      <c r="AG47" s="6">
        <f t="shared" si="33"/>
        <v>6875</v>
      </c>
      <c r="AH47" s="6">
        <v>3</v>
      </c>
      <c r="AI47" s="6">
        <f t="shared" si="34"/>
        <v>4125</v>
      </c>
      <c r="AJ47" s="6">
        <v>5</v>
      </c>
      <c r="AK47" s="6">
        <f t="shared" si="35"/>
        <v>6875</v>
      </c>
      <c r="AL47" s="6"/>
      <c r="AM47" s="6">
        <f t="shared" si="48"/>
        <v>0</v>
      </c>
      <c r="AN47" s="6"/>
      <c r="AO47" s="6">
        <f t="shared" si="36"/>
        <v>0</v>
      </c>
      <c r="AP47" s="6">
        <v>5</v>
      </c>
      <c r="AQ47" s="6">
        <f t="shared" si="37"/>
        <v>6875</v>
      </c>
      <c r="AR47" s="6">
        <v>5</v>
      </c>
      <c r="AS47" s="6">
        <f t="shared" si="38"/>
        <v>6875</v>
      </c>
      <c r="AT47" s="6"/>
      <c r="AU47" s="6">
        <f t="shared" si="39"/>
        <v>0</v>
      </c>
      <c r="AV47" s="9">
        <v>10</v>
      </c>
      <c r="AW47" s="10">
        <f aca="true" t="shared" si="53" ref="AW47:AW53">AV47*G47</f>
        <v>13750</v>
      </c>
      <c r="AX47" s="9">
        <v>6</v>
      </c>
      <c r="AY47" s="9">
        <f aca="true" t="shared" si="54" ref="AY47:AY53">AX47*G47</f>
        <v>8250</v>
      </c>
      <c r="AZ47" s="9"/>
      <c r="BA47" s="9">
        <f aca="true" t="shared" si="55" ref="BA47:BA53">AZ47*G47</f>
        <v>0</v>
      </c>
      <c r="BB47" s="6">
        <v>7</v>
      </c>
      <c r="BC47" s="6">
        <f aca="true" t="shared" si="56" ref="BC47:BC53">BB47*G47</f>
        <v>9625</v>
      </c>
      <c r="BD47" s="6"/>
      <c r="BE47" s="6">
        <f aca="true" t="shared" si="57" ref="BE47:BE53">BD47*G47</f>
        <v>0</v>
      </c>
      <c r="BF47" s="6"/>
      <c r="BG47" s="6">
        <f aca="true" t="shared" si="58" ref="BG47:BG53">BF47*G47</f>
        <v>0</v>
      </c>
      <c r="BH47" s="6"/>
      <c r="BI47" s="6">
        <f aca="true" t="shared" si="59" ref="BI47:BI53">BH47*G47</f>
        <v>0</v>
      </c>
      <c r="BJ47" s="6"/>
      <c r="BK47" s="6"/>
      <c r="BL47" s="6"/>
      <c r="BM47" s="6">
        <f aca="true" t="shared" si="60" ref="BM47:BM53">BL47*G47</f>
        <v>0</v>
      </c>
      <c r="BN47" s="6"/>
      <c r="BO47" s="6"/>
      <c r="BP47" s="6">
        <f t="shared" si="26"/>
        <v>66</v>
      </c>
      <c r="BQ47" s="6">
        <f t="shared" si="27"/>
        <v>90750</v>
      </c>
    </row>
    <row r="48" spans="1:69" ht="12.75">
      <c r="A48" s="6">
        <v>37</v>
      </c>
      <c r="B48" s="672" t="s">
        <v>96</v>
      </c>
      <c r="C48" s="673"/>
      <c r="D48" s="673"/>
      <c r="E48" s="674"/>
      <c r="F48" s="131" t="s">
        <v>17</v>
      </c>
      <c r="G48" s="131">
        <v>5280</v>
      </c>
      <c r="H48" s="6"/>
      <c r="I48" s="6">
        <f t="shared" si="28"/>
        <v>0</v>
      </c>
      <c r="J48" s="6"/>
      <c r="K48" s="6">
        <f t="shared" si="29"/>
        <v>0</v>
      </c>
      <c r="L48" s="6"/>
      <c r="M48" s="6">
        <f t="shared" si="19"/>
        <v>0</v>
      </c>
      <c r="N48" s="6"/>
      <c r="O48" s="6">
        <f t="shared" si="20"/>
        <v>0</v>
      </c>
      <c r="P48" s="6"/>
      <c r="Q48" s="6">
        <f t="shared" si="21"/>
        <v>0</v>
      </c>
      <c r="R48" s="6"/>
      <c r="S48" s="6">
        <f t="shared" si="22"/>
        <v>0</v>
      </c>
      <c r="T48" s="6"/>
      <c r="U48" s="6">
        <f t="shared" si="23"/>
        <v>0</v>
      </c>
      <c r="V48" s="6"/>
      <c r="W48" s="6">
        <f t="shared" si="24"/>
        <v>0</v>
      </c>
      <c r="X48" s="6"/>
      <c r="Y48" s="6">
        <f t="shared" si="25"/>
        <v>0</v>
      </c>
      <c r="Z48" s="6"/>
      <c r="AA48" s="6">
        <f t="shared" si="50"/>
        <v>0</v>
      </c>
      <c r="AB48" s="6"/>
      <c r="AC48" s="6">
        <f t="shared" si="51"/>
        <v>0</v>
      </c>
      <c r="AD48" s="6"/>
      <c r="AE48" s="6">
        <f t="shared" si="52"/>
        <v>0</v>
      </c>
      <c r="AF48" s="6"/>
      <c r="AG48" s="6">
        <f t="shared" si="33"/>
        <v>0</v>
      </c>
      <c r="AH48" s="6"/>
      <c r="AI48" s="6">
        <f t="shared" si="34"/>
        <v>0</v>
      </c>
      <c r="AJ48" s="6"/>
      <c r="AK48" s="6">
        <f t="shared" si="35"/>
        <v>0</v>
      </c>
      <c r="AL48" s="6"/>
      <c r="AM48" s="6">
        <f t="shared" si="48"/>
        <v>0</v>
      </c>
      <c r="AN48" s="6"/>
      <c r="AO48" s="6">
        <f t="shared" si="36"/>
        <v>0</v>
      </c>
      <c r="AP48" s="6"/>
      <c r="AQ48" s="6">
        <f t="shared" si="37"/>
        <v>0</v>
      </c>
      <c r="AR48" s="6"/>
      <c r="AS48" s="6">
        <f t="shared" si="38"/>
        <v>0</v>
      </c>
      <c r="AT48" s="6"/>
      <c r="AU48" s="6">
        <f t="shared" si="39"/>
        <v>0</v>
      </c>
      <c r="AV48" s="9"/>
      <c r="AW48" s="10">
        <f t="shared" si="53"/>
        <v>0</v>
      </c>
      <c r="AX48" s="9"/>
      <c r="AY48" s="9">
        <f t="shared" si="54"/>
        <v>0</v>
      </c>
      <c r="AZ48" s="9"/>
      <c r="BA48" s="9">
        <f t="shared" si="55"/>
        <v>0</v>
      </c>
      <c r="BB48" s="6"/>
      <c r="BC48" s="6">
        <f t="shared" si="56"/>
        <v>0</v>
      </c>
      <c r="BD48" s="6"/>
      <c r="BE48" s="6">
        <f t="shared" si="57"/>
        <v>0</v>
      </c>
      <c r="BF48" s="6"/>
      <c r="BG48" s="6">
        <f t="shared" si="58"/>
        <v>0</v>
      </c>
      <c r="BH48" s="6"/>
      <c r="BI48" s="6">
        <f t="shared" si="59"/>
        <v>0</v>
      </c>
      <c r="BJ48" s="6"/>
      <c r="BK48" s="6"/>
      <c r="BL48" s="6"/>
      <c r="BM48" s="6">
        <f t="shared" si="60"/>
        <v>0</v>
      </c>
      <c r="BN48" s="6"/>
      <c r="BO48" s="6"/>
      <c r="BP48" s="6">
        <f t="shared" si="26"/>
        <v>0</v>
      </c>
      <c r="BQ48" s="6">
        <f t="shared" si="27"/>
        <v>0</v>
      </c>
    </row>
    <row r="49" spans="1:69" ht="12.75">
      <c r="A49" s="6">
        <v>38</v>
      </c>
      <c r="B49" s="672" t="s">
        <v>97</v>
      </c>
      <c r="C49" s="673"/>
      <c r="D49" s="673"/>
      <c r="E49" s="674"/>
      <c r="F49" s="131" t="s">
        <v>17</v>
      </c>
      <c r="G49" s="131">
        <v>2750</v>
      </c>
      <c r="H49" s="6"/>
      <c r="I49" s="6">
        <f t="shared" si="28"/>
        <v>0</v>
      </c>
      <c r="J49" s="6"/>
      <c r="K49" s="6">
        <f t="shared" si="29"/>
        <v>0</v>
      </c>
      <c r="L49" s="6"/>
      <c r="M49" s="6">
        <f t="shared" si="19"/>
        <v>0</v>
      </c>
      <c r="N49" s="6"/>
      <c r="O49" s="6">
        <f t="shared" si="20"/>
        <v>0</v>
      </c>
      <c r="P49" s="6"/>
      <c r="Q49" s="6">
        <f t="shared" si="21"/>
        <v>0</v>
      </c>
      <c r="R49" s="6"/>
      <c r="S49" s="6">
        <f t="shared" si="22"/>
        <v>0</v>
      </c>
      <c r="T49" s="6"/>
      <c r="U49" s="6">
        <f t="shared" si="23"/>
        <v>0</v>
      </c>
      <c r="V49" s="6"/>
      <c r="W49" s="6">
        <f t="shared" si="24"/>
        <v>0</v>
      </c>
      <c r="X49" s="6"/>
      <c r="Y49" s="6">
        <f t="shared" si="25"/>
        <v>0</v>
      </c>
      <c r="Z49" s="6"/>
      <c r="AA49" s="6">
        <f t="shared" si="50"/>
        <v>0</v>
      </c>
      <c r="AB49" s="6"/>
      <c r="AC49" s="6">
        <f t="shared" si="51"/>
        <v>0</v>
      </c>
      <c r="AD49" s="6"/>
      <c r="AE49" s="6">
        <f t="shared" si="52"/>
        <v>0</v>
      </c>
      <c r="AF49" s="6"/>
      <c r="AG49" s="6">
        <f t="shared" si="33"/>
        <v>0</v>
      </c>
      <c r="AH49" s="6"/>
      <c r="AI49" s="6">
        <f t="shared" si="34"/>
        <v>0</v>
      </c>
      <c r="AJ49" s="6"/>
      <c r="AK49" s="6">
        <f t="shared" si="35"/>
        <v>0</v>
      </c>
      <c r="AL49" s="6"/>
      <c r="AM49" s="6">
        <f t="shared" si="48"/>
        <v>0</v>
      </c>
      <c r="AN49" s="6"/>
      <c r="AO49" s="6">
        <f t="shared" si="36"/>
        <v>0</v>
      </c>
      <c r="AP49" s="6"/>
      <c r="AQ49" s="6">
        <f t="shared" si="37"/>
        <v>0</v>
      </c>
      <c r="AR49" s="6"/>
      <c r="AS49" s="6">
        <f t="shared" si="38"/>
        <v>0</v>
      </c>
      <c r="AT49" s="6"/>
      <c r="AU49" s="6">
        <f t="shared" si="39"/>
        <v>0</v>
      </c>
      <c r="AV49" s="9"/>
      <c r="AW49" s="10">
        <f t="shared" si="53"/>
        <v>0</v>
      </c>
      <c r="AX49" s="9"/>
      <c r="AY49" s="9">
        <f t="shared" si="54"/>
        <v>0</v>
      </c>
      <c r="AZ49" s="9"/>
      <c r="BA49" s="9">
        <f t="shared" si="55"/>
        <v>0</v>
      </c>
      <c r="BB49" s="6"/>
      <c r="BC49" s="6">
        <f t="shared" si="56"/>
        <v>0</v>
      </c>
      <c r="BD49" s="6"/>
      <c r="BE49" s="6">
        <f t="shared" si="57"/>
        <v>0</v>
      </c>
      <c r="BF49" s="6"/>
      <c r="BG49" s="6">
        <f t="shared" si="58"/>
        <v>0</v>
      </c>
      <c r="BH49" s="6"/>
      <c r="BI49" s="6">
        <f t="shared" si="59"/>
        <v>0</v>
      </c>
      <c r="BJ49" s="6"/>
      <c r="BK49" s="6"/>
      <c r="BL49" s="6"/>
      <c r="BM49" s="6">
        <f t="shared" si="60"/>
        <v>0</v>
      </c>
      <c r="BN49" s="6"/>
      <c r="BO49" s="6"/>
      <c r="BP49" s="6">
        <f t="shared" si="26"/>
        <v>0</v>
      </c>
      <c r="BQ49" s="6">
        <f t="shared" si="27"/>
        <v>0</v>
      </c>
    </row>
    <row r="50" spans="1:69" ht="12.75">
      <c r="A50" s="6">
        <v>39</v>
      </c>
      <c r="B50" s="672" t="s">
        <v>98</v>
      </c>
      <c r="C50" s="673"/>
      <c r="D50" s="673"/>
      <c r="E50" s="674"/>
      <c r="F50" s="131" t="s">
        <v>17</v>
      </c>
      <c r="G50" s="131">
        <v>3740</v>
      </c>
      <c r="H50" s="6"/>
      <c r="I50" s="6">
        <f t="shared" si="28"/>
        <v>0</v>
      </c>
      <c r="J50" s="6"/>
      <c r="K50" s="6">
        <f t="shared" si="29"/>
        <v>0</v>
      </c>
      <c r="L50" s="6"/>
      <c r="M50" s="6">
        <f t="shared" si="19"/>
        <v>0</v>
      </c>
      <c r="N50" s="6"/>
      <c r="O50" s="6">
        <f t="shared" si="20"/>
        <v>0</v>
      </c>
      <c r="P50" s="6"/>
      <c r="Q50" s="6">
        <f t="shared" si="21"/>
        <v>0</v>
      </c>
      <c r="R50" s="6"/>
      <c r="S50" s="6">
        <f t="shared" si="22"/>
        <v>0</v>
      </c>
      <c r="T50" s="6"/>
      <c r="U50" s="6">
        <f t="shared" si="23"/>
        <v>0</v>
      </c>
      <c r="V50" s="6"/>
      <c r="W50" s="6">
        <f t="shared" si="24"/>
        <v>0</v>
      </c>
      <c r="X50" s="6"/>
      <c r="Y50" s="6">
        <f t="shared" si="25"/>
        <v>0</v>
      </c>
      <c r="Z50" s="6"/>
      <c r="AA50" s="6">
        <f t="shared" si="50"/>
        <v>0</v>
      </c>
      <c r="AB50" s="6"/>
      <c r="AC50" s="6">
        <f t="shared" si="51"/>
        <v>0</v>
      </c>
      <c r="AD50" s="6"/>
      <c r="AE50" s="6">
        <f t="shared" si="52"/>
        <v>0</v>
      </c>
      <c r="AF50" s="6"/>
      <c r="AG50" s="6">
        <f t="shared" si="33"/>
        <v>0</v>
      </c>
      <c r="AH50" s="6"/>
      <c r="AI50" s="6">
        <f t="shared" si="34"/>
        <v>0</v>
      </c>
      <c r="AJ50" s="6"/>
      <c r="AK50" s="6">
        <f t="shared" si="35"/>
        <v>0</v>
      </c>
      <c r="AL50" s="6"/>
      <c r="AM50" s="6">
        <f t="shared" si="48"/>
        <v>0</v>
      </c>
      <c r="AN50" s="6"/>
      <c r="AO50" s="6">
        <f t="shared" si="36"/>
        <v>0</v>
      </c>
      <c r="AP50" s="6"/>
      <c r="AQ50" s="6">
        <f t="shared" si="37"/>
        <v>0</v>
      </c>
      <c r="AR50" s="6"/>
      <c r="AS50" s="6">
        <f t="shared" si="38"/>
        <v>0</v>
      </c>
      <c r="AT50" s="6"/>
      <c r="AU50" s="6">
        <f t="shared" si="39"/>
        <v>0</v>
      </c>
      <c r="AV50" s="9"/>
      <c r="AW50" s="10">
        <f t="shared" si="53"/>
        <v>0</v>
      </c>
      <c r="AX50" s="9"/>
      <c r="AY50" s="9">
        <f t="shared" si="54"/>
        <v>0</v>
      </c>
      <c r="AZ50" s="9"/>
      <c r="BA50" s="9">
        <f t="shared" si="55"/>
        <v>0</v>
      </c>
      <c r="BB50" s="6"/>
      <c r="BC50" s="6">
        <f t="shared" si="56"/>
        <v>0</v>
      </c>
      <c r="BD50" s="6"/>
      <c r="BE50" s="6">
        <f t="shared" si="57"/>
        <v>0</v>
      </c>
      <c r="BF50" s="6"/>
      <c r="BG50" s="6">
        <f t="shared" si="58"/>
        <v>0</v>
      </c>
      <c r="BH50" s="6"/>
      <c r="BI50" s="6">
        <f t="shared" si="59"/>
        <v>0</v>
      </c>
      <c r="BJ50" s="6"/>
      <c r="BK50" s="6"/>
      <c r="BL50" s="6"/>
      <c r="BM50" s="6">
        <f t="shared" si="60"/>
        <v>0</v>
      </c>
      <c r="BN50" s="6"/>
      <c r="BO50" s="6"/>
      <c r="BP50" s="6">
        <f t="shared" si="26"/>
        <v>0</v>
      </c>
      <c r="BQ50" s="6">
        <f t="shared" si="27"/>
        <v>0</v>
      </c>
    </row>
    <row r="51" spans="1:69" ht="12.75">
      <c r="A51" s="6">
        <v>40</v>
      </c>
      <c r="B51" s="672" t="s">
        <v>99</v>
      </c>
      <c r="C51" s="673"/>
      <c r="D51" s="673"/>
      <c r="E51" s="674"/>
      <c r="F51" s="131" t="s">
        <v>17</v>
      </c>
      <c r="G51" s="131">
        <v>2145</v>
      </c>
      <c r="H51" s="6"/>
      <c r="I51" s="6">
        <f t="shared" si="28"/>
        <v>0</v>
      </c>
      <c r="J51" s="6"/>
      <c r="K51" s="6">
        <f t="shared" si="29"/>
        <v>0</v>
      </c>
      <c r="L51" s="6"/>
      <c r="M51" s="6">
        <f t="shared" si="19"/>
        <v>0</v>
      </c>
      <c r="N51" s="6"/>
      <c r="O51" s="6">
        <f t="shared" si="20"/>
        <v>0</v>
      </c>
      <c r="P51" s="6"/>
      <c r="Q51" s="6">
        <f t="shared" si="21"/>
        <v>0</v>
      </c>
      <c r="R51" s="6"/>
      <c r="S51" s="6">
        <f t="shared" si="22"/>
        <v>0</v>
      </c>
      <c r="T51" s="6"/>
      <c r="U51" s="6">
        <f t="shared" si="23"/>
        <v>0</v>
      </c>
      <c r="V51" s="6"/>
      <c r="W51" s="6">
        <f t="shared" si="24"/>
        <v>0</v>
      </c>
      <c r="X51" s="6"/>
      <c r="Y51" s="6">
        <f t="shared" si="25"/>
        <v>0</v>
      </c>
      <c r="Z51" s="6"/>
      <c r="AA51" s="6">
        <f t="shared" si="50"/>
        <v>0</v>
      </c>
      <c r="AB51" s="6"/>
      <c r="AC51" s="6">
        <f t="shared" si="51"/>
        <v>0</v>
      </c>
      <c r="AD51" s="6"/>
      <c r="AE51" s="6">
        <f t="shared" si="52"/>
        <v>0</v>
      </c>
      <c r="AF51" s="6"/>
      <c r="AG51" s="6">
        <f t="shared" si="33"/>
        <v>0</v>
      </c>
      <c r="AH51" s="6"/>
      <c r="AI51" s="6">
        <f t="shared" si="34"/>
        <v>0</v>
      </c>
      <c r="AJ51" s="6"/>
      <c r="AK51" s="6">
        <f t="shared" si="35"/>
        <v>0</v>
      </c>
      <c r="AL51" s="6"/>
      <c r="AM51" s="6">
        <f t="shared" si="48"/>
        <v>0</v>
      </c>
      <c r="AN51" s="6"/>
      <c r="AO51" s="6">
        <f t="shared" si="36"/>
        <v>0</v>
      </c>
      <c r="AP51" s="6"/>
      <c r="AQ51" s="6">
        <f t="shared" si="37"/>
        <v>0</v>
      </c>
      <c r="AR51" s="6"/>
      <c r="AS51" s="6">
        <f t="shared" si="38"/>
        <v>0</v>
      </c>
      <c r="AT51" s="6"/>
      <c r="AU51" s="6">
        <f t="shared" si="39"/>
        <v>0</v>
      </c>
      <c r="AV51" s="9"/>
      <c r="AW51" s="10">
        <f t="shared" si="53"/>
        <v>0</v>
      </c>
      <c r="AX51" s="9"/>
      <c r="AY51" s="9">
        <f t="shared" si="54"/>
        <v>0</v>
      </c>
      <c r="AZ51" s="9"/>
      <c r="BA51" s="9">
        <f t="shared" si="55"/>
        <v>0</v>
      </c>
      <c r="BB51" s="6"/>
      <c r="BC51" s="6">
        <f t="shared" si="56"/>
        <v>0</v>
      </c>
      <c r="BD51" s="6"/>
      <c r="BE51" s="6">
        <f t="shared" si="57"/>
        <v>0</v>
      </c>
      <c r="BF51" s="6"/>
      <c r="BG51" s="6">
        <f t="shared" si="58"/>
        <v>0</v>
      </c>
      <c r="BH51" s="6"/>
      <c r="BI51" s="6">
        <f t="shared" si="59"/>
        <v>0</v>
      </c>
      <c r="BJ51" s="6"/>
      <c r="BK51" s="6"/>
      <c r="BL51" s="6"/>
      <c r="BM51" s="6">
        <f t="shared" si="60"/>
        <v>0</v>
      </c>
      <c r="BN51" s="6"/>
      <c r="BO51" s="6"/>
      <c r="BP51" s="6">
        <f t="shared" si="26"/>
        <v>0</v>
      </c>
      <c r="BQ51" s="6">
        <f t="shared" si="27"/>
        <v>0</v>
      </c>
    </row>
    <row r="52" spans="1:69" ht="12.75">
      <c r="A52" s="6">
        <v>41</v>
      </c>
      <c r="B52" s="669" t="s">
        <v>141</v>
      </c>
      <c r="C52" s="673"/>
      <c r="D52" s="673"/>
      <c r="E52" s="674"/>
      <c r="F52" s="131" t="s">
        <v>17</v>
      </c>
      <c r="G52" s="131">
        <v>5500</v>
      </c>
      <c r="H52" s="6"/>
      <c r="I52" s="6">
        <f t="shared" si="28"/>
        <v>0</v>
      </c>
      <c r="J52" s="6"/>
      <c r="K52" s="6">
        <f t="shared" si="29"/>
        <v>0</v>
      </c>
      <c r="L52" s="6"/>
      <c r="M52" s="6">
        <f t="shared" si="19"/>
        <v>0</v>
      </c>
      <c r="N52" s="6"/>
      <c r="O52" s="6">
        <f t="shared" si="20"/>
        <v>0</v>
      </c>
      <c r="P52" s="6"/>
      <c r="Q52" s="6">
        <f t="shared" si="21"/>
        <v>0</v>
      </c>
      <c r="R52" s="6"/>
      <c r="S52" s="6">
        <f t="shared" si="22"/>
        <v>0</v>
      </c>
      <c r="T52" s="6"/>
      <c r="U52" s="6">
        <f t="shared" si="23"/>
        <v>0</v>
      </c>
      <c r="V52" s="6"/>
      <c r="W52" s="6">
        <f t="shared" si="24"/>
        <v>0</v>
      </c>
      <c r="X52" s="6"/>
      <c r="Y52" s="6">
        <f t="shared" si="25"/>
        <v>0</v>
      </c>
      <c r="Z52" s="6"/>
      <c r="AA52" s="6">
        <f t="shared" si="50"/>
        <v>0</v>
      </c>
      <c r="AB52" s="6"/>
      <c r="AC52" s="6">
        <f t="shared" si="51"/>
        <v>0</v>
      </c>
      <c r="AD52" s="6"/>
      <c r="AE52" s="6">
        <f t="shared" si="52"/>
        <v>0</v>
      </c>
      <c r="AF52" s="6"/>
      <c r="AG52" s="6">
        <f t="shared" si="33"/>
        <v>0</v>
      </c>
      <c r="AH52" s="6"/>
      <c r="AI52" s="6">
        <f t="shared" si="34"/>
        <v>0</v>
      </c>
      <c r="AJ52" s="6"/>
      <c r="AK52" s="6">
        <f t="shared" si="35"/>
        <v>0</v>
      </c>
      <c r="AL52" s="6"/>
      <c r="AM52" s="6">
        <f t="shared" si="48"/>
        <v>0</v>
      </c>
      <c r="AN52" s="6"/>
      <c r="AP52" s="6"/>
      <c r="AQ52" s="6">
        <f t="shared" si="37"/>
        <v>0</v>
      </c>
      <c r="AR52" s="6"/>
      <c r="AS52" s="6">
        <f t="shared" si="38"/>
        <v>0</v>
      </c>
      <c r="AT52" s="6"/>
      <c r="AU52" s="6">
        <f t="shared" si="39"/>
        <v>0</v>
      </c>
      <c r="AV52" s="9"/>
      <c r="AW52" s="10">
        <f t="shared" si="53"/>
        <v>0</v>
      </c>
      <c r="AX52" s="9"/>
      <c r="AY52" s="9">
        <f t="shared" si="54"/>
        <v>0</v>
      </c>
      <c r="AZ52" s="9"/>
      <c r="BA52" s="9">
        <f t="shared" si="55"/>
        <v>0</v>
      </c>
      <c r="BB52" s="6"/>
      <c r="BC52" s="6">
        <f t="shared" si="56"/>
        <v>0</v>
      </c>
      <c r="BD52" s="6"/>
      <c r="BE52" s="6">
        <f t="shared" si="57"/>
        <v>0</v>
      </c>
      <c r="BF52" s="6"/>
      <c r="BG52" s="6">
        <f t="shared" si="58"/>
        <v>0</v>
      </c>
      <c r="BH52" s="6"/>
      <c r="BI52" s="6">
        <f t="shared" si="59"/>
        <v>0</v>
      </c>
      <c r="BJ52" s="6"/>
      <c r="BK52" s="6"/>
      <c r="BL52" s="6"/>
      <c r="BM52" s="6">
        <f t="shared" si="60"/>
        <v>0</v>
      </c>
      <c r="BN52" s="6"/>
      <c r="BO52" s="6"/>
      <c r="BP52" s="6">
        <f t="shared" si="26"/>
        <v>0</v>
      </c>
      <c r="BQ52" s="6">
        <f t="shared" si="27"/>
        <v>0</v>
      </c>
    </row>
    <row r="53" spans="1:69" ht="12.75">
      <c r="A53" s="6">
        <v>42</v>
      </c>
      <c r="B53" s="669" t="s">
        <v>142</v>
      </c>
      <c r="C53" s="670"/>
      <c r="D53" s="670"/>
      <c r="E53" s="671"/>
      <c r="F53" s="131" t="s">
        <v>68</v>
      </c>
      <c r="G53" s="131">
        <v>782</v>
      </c>
      <c r="H53" s="6"/>
      <c r="I53" s="6">
        <f t="shared" si="28"/>
        <v>0</v>
      </c>
      <c r="J53" s="6"/>
      <c r="K53" s="6">
        <f t="shared" si="29"/>
        <v>0</v>
      </c>
      <c r="L53" s="6"/>
      <c r="M53" s="6">
        <f t="shared" si="19"/>
        <v>0</v>
      </c>
      <c r="N53" s="6"/>
      <c r="O53" s="6">
        <f t="shared" si="20"/>
        <v>0</v>
      </c>
      <c r="P53" s="6"/>
      <c r="Q53" s="6">
        <f t="shared" si="21"/>
        <v>0</v>
      </c>
      <c r="R53" s="6"/>
      <c r="S53" s="6">
        <f t="shared" si="22"/>
        <v>0</v>
      </c>
      <c r="T53" s="6"/>
      <c r="U53" s="6">
        <f t="shared" si="23"/>
        <v>0</v>
      </c>
      <c r="V53" s="6"/>
      <c r="W53" s="6">
        <f t="shared" si="24"/>
        <v>0</v>
      </c>
      <c r="X53" s="6"/>
      <c r="Y53" s="6">
        <f t="shared" si="25"/>
        <v>0</v>
      </c>
      <c r="Z53" s="6"/>
      <c r="AA53" s="6">
        <f t="shared" si="50"/>
        <v>0</v>
      </c>
      <c r="AB53" s="6"/>
      <c r="AC53" s="6">
        <f t="shared" si="51"/>
        <v>0</v>
      </c>
      <c r="AD53" s="6"/>
      <c r="AE53" s="6">
        <f t="shared" si="52"/>
        <v>0</v>
      </c>
      <c r="AF53" s="6"/>
      <c r="AG53" s="6">
        <f t="shared" si="33"/>
        <v>0</v>
      </c>
      <c r="AH53" s="6"/>
      <c r="AI53" s="6">
        <f t="shared" si="34"/>
        <v>0</v>
      </c>
      <c r="AJ53" s="6"/>
      <c r="AK53" s="6">
        <f t="shared" si="35"/>
        <v>0</v>
      </c>
      <c r="AL53" s="6"/>
      <c r="AM53" s="6">
        <f t="shared" si="48"/>
        <v>0</v>
      </c>
      <c r="AN53" s="6"/>
      <c r="AO53" s="6">
        <f>AN52*G52</f>
        <v>0</v>
      </c>
      <c r="AP53" s="6"/>
      <c r="AQ53" s="6">
        <f t="shared" si="37"/>
        <v>0</v>
      </c>
      <c r="AR53" s="6"/>
      <c r="AS53" s="6">
        <f t="shared" si="38"/>
        <v>0</v>
      </c>
      <c r="AT53" s="6"/>
      <c r="AU53" s="6">
        <f t="shared" si="39"/>
        <v>0</v>
      </c>
      <c r="AV53" s="9"/>
      <c r="AW53" s="10">
        <f t="shared" si="53"/>
        <v>0</v>
      </c>
      <c r="AX53" s="9"/>
      <c r="AY53" s="9">
        <f t="shared" si="54"/>
        <v>0</v>
      </c>
      <c r="AZ53" s="9"/>
      <c r="BA53" s="9">
        <f t="shared" si="55"/>
        <v>0</v>
      </c>
      <c r="BB53" s="6"/>
      <c r="BC53" s="6">
        <f t="shared" si="56"/>
        <v>0</v>
      </c>
      <c r="BD53" s="6"/>
      <c r="BE53" s="6">
        <f t="shared" si="57"/>
        <v>0</v>
      </c>
      <c r="BF53" s="6"/>
      <c r="BG53" s="6">
        <f t="shared" si="58"/>
        <v>0</v>
      </c>
      <c r="BH53" s="6"/>
      <c r="BI53" s="6">
        <f t="shared" si="59"/>
        <v>0</v>
      </c>
      <c r="BJ53" s="6"/>
      <c r="BK53" s="6"/>
      <c r="BL53" s="6"/>
      <c r="BM53" s="6">
        <f t="shared" si="60"/>
        <v>0</v>
      </c>
      <c r="BN53" s="6"/>
      <c r="BO53" s="6"/>
      <c r="BP53" s="6">
        <f t="shared" si="26"/>
        <v>0</v>
      </c>
      <c r="BQ53" s="6">
        <f t="shared" si="27"/>
        <v>0</v>
      </c>
    </row>
    <row r="54" spans="1:69" ht="12.75">
      <c r="A54" s="6">
        <v>43</v>
      </c>
      <c r="B54" s="672" t="s">
        <v>37</v>
      </c>
      <c r="C54" s="673"/>
      <c r="D54" s="673"/>
      <c r="E54" s="674"/>
      <c r="F54" s="131" t="s">
        <v>38</v>
      </c>
      <c r="G54" s="131"/>
      <c r="H54" s="6"/>
      <c r="I54" s="6"/>
      <c r="J54" s="8" t="s">
        <v>230</v>
      </c>
      <c r="K54" s="6">
        <v>8800</v>
      </c>
      <c r="L54" s="6"/>
      <c r="M54" s="6"/>
      <c r="N54" s="6"/>
      <c r="O54" s="6"/>
      <c r="P54" s="6" t="s">
        <v>191</v>
      </c>
      <c r="Q54" s="6">
        <v>30000</v>
      </c>
      <c r="R54" s="6"/>
      <c r="S54" s="6"/>
      <c r="T54" s="6" t="s">
        <v>192</v>
      </c>
      <c r="U54" s="6">
        <v>7200</v>
      </c>
      <c r="V54" s="6"/>
      <c r="W54" s="6"/>
      <c r="X54" s="6" t="s">
        <v>190</v>
      </c>
      <c r="Y54" s="6">
        <v>6000</v>
      </c>
      <c r="Z54" s="6"/>
      <c r="AA54" s="6"/>
      <c r="AB54" s="6"/>
      <c r="AC54" s="6"/>
      <c r="AD54" s="6"/>
      <c r="AE54" s="6"/>
      <c r="AF54" s="6"/>
      <c r="AG54" s="6"/>
      <c r="AH54" s="281" t="s">
        <v>192</v>
      </c>
      <c r="AI54" s="6">
        <v>7200</v>
      </c>
      <c r="AJ54" s="8" t="s">
        <v>193</v>
      </c>
      <c r="AK54" s="6">
        <v>30000</v>
      </c>
      <c r="AL54" s="6"/>
      <c r="AM54" s="6"/>
      <c r="AN54" s="6" t="s">
        <v>194</v>
      </c>
      <c r="AO54" s="6">
        <v>10000</v>
      </c>
      <c r="AP54" s="6"/>
      <c r="AQ54" s="6"/>
      <c r="AR54" s="6" t="s">
        <v>195</v>
      </c>
      <c r="AS54" s="6">
        <v>9200</v>
      </c>
      <c r="AT54" s="6" t="s">
        <v>196</v>
      </c>
      <c r="AU54" s="6">
        <v>22000</v>
      </c>
      <c r="AV54" s="9"/>
      <c r="AW54" s="10"/>
      <c r="AX54" s="9" t="s">
        <v>197</v>
      </c>
      <c r="AY54" s="9">
        <v>3000</v>
      </c>
      <c r="AZ54" s="9"/>
      <c r="BA54" s="9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 t="s">
        <v>198</v>
      </c>
      <c r="BM54" s="6">
        <v>4000</v>
      </c>
      <c r="BN54" s="6"/>
      <c r="BO54" s="6"/>
      <c r="BP54" s="6" t="e">
        <f t="shared" si="26"/>
        <v>#VALUE!</v>
      </c>
      <c r="BQ54" s="6">
        <f t="shared" si="27"/>
        <v>137400</v>
      </c>
    </row>
    <row r="55" spans="1:69" ht="15">
      <c r="A55" s="6"/>
      <c r="B55" s="680" t="s">
        <v>100</v>
      </c>
      <c r="C55" s="680"/>
      <c r="D55" s="680"/>
      <c r="E55" s="680"/>
      <c r="F55" s="131"/>
      <c r="G55" s="131"/>
      <c r="H55" s="6"/>
      <c r="I55" s="426">
        <f>SUM(I8:I54)</f>
        <v>86725</v>
      </c>
      <c r="J55" s="6"/>
      <c r="K55" s="426">
        <f>SUM(K8:K54)</f>
        <v>85625</v>
      </c>
      <c r="L55" s="6"/>
      <c r="M55" s="426">
        <f>SUM(M8:M54)</f>
        <v>69535</v>
      </c>
      <c r="N55" s="6"/>
      <c r="O55" s="427">
        <f>SUM(O8:O54)</f>
        <v>150000</v>
      </c>
      <c r="P55" s="22"/>
      <c r="Q55" s="427">
        <f>SUM(Q8:Q54)</f>
        <v>85713.25</v>
      </c>
      <c r="R55" s="22"/>
      <c r="S55" s="427">
        <f>SUM(S8:S54)</f>
        <v>129935</v>
      </c>
      <c r="T55" s="22"/>
      <c r="U55" s="427">
        <f>SUM(U8:U54)</f>
        <v>144175</v>
      </c>
      <c r="V55" s="22"/>
      <c r="W55" s="426">
        <f>SUM(W8:W54)</f>
        <v>14000</v>
      </c>
      <c r="X55" s="6"/>
      <c r="Y55" s="426">
        <f>SUM(Y8:Y54)</f>
        <v>66645</v>
      </c>
      <c r="Z55" s="6"/>
      <c r="AA55" s="426">
        <f>SUM(AA8:AA54)</f>
        <v>131340</v>
      </c>
      <c r="AB55" s="6"/>
      <c r="AC55" s="426">
        <f>SUM(AC8:AC54)</f>
        <v>48000</v>
      </c>
      <c r="AD55" s="6"/>
      <c r="AE55" s="426">
        <f>SUM(AE8:AE54)</f>
        <v>48346.8</v>
      </c>
      <c r="AF55" s="6"/>
      <c r="AG55" s="427">
        <f>SUM(AG8:AG54)</f>
        <v>119749.5</v>
      </c>
      <c r="AH55" s="6"/>
      <c r="AI55" s="426">
        <f>SUM(AI8:AI54)</f>
        <v>115865</v>
      </c>
      <c r="AJ55" s="6"/>
      <c r="AK55" s="427">
        <f>SUM(AK8:AK54)</f>
        <v>106600</v>
      </c>
      <c r="AL55" s="6"/>
      <c r="AM55" s="426">
        <f>SUM(AM8:AM54)</f>
        <v>99000.4</v>
      </c>
      <c r="AN55" s="6"/>
      <c r="AO55" s="426">
        <f>SUM(AO9:AO54)</f>
        <v>102725</v>
      </c>
      <c r="AP55" s="22"/>
      <c r="AQ55" s="427">
        <f>SUM(AQ8:AQ54)</f>
        <v>129480</v>
      </c>
      <c r="AR55" s="6"/>
      <c r="AS55" s="426">
        <f>SUM(AS8:AS54)</f>
        <v>109355</v>
      </c>
      <c r="AT55" s="6"/>
      <c r="AU55" s="427">
        <f>SUM(AU8:AU54)</f>
        <v>115095</v>
      </c>
      <c r="AV55" s="6"/>
      <c r="AW55" s="426">
        <f>SUM(AW8:AW54)</f>
        <v>124575</v>
      </c>
      <c r="AX55" s="6"/>
      <c r="AY55" s="426">
        <f>SUM(AY8:AY54)</f>
        <v>114980</v>
      </c>
      <c r="AZ55" s="6"/>
      <c r="BA55" s="426">
        <f>SUM(BA8:BA54)</f>
        <v>35750</v>
      </c>
      <c r="BB55" s="6"/>
      <c r="BC55" s="426">
        <f>SUM(BC8:BC54)</f>
        <v>137262.5</v>
      </c>
      <c r="BD55" s="6"/>
      <c r="BE55" s="426">
        <f>SUM(BE8:BE54)</f>
        <v>100000</v>
      </c>
      <c r="BF55" s="6"/>
      <c r="BG55" s="426">
        <f>SUM(BG8:BG54)</f>
        <v>36300</v>
      </c>
      <c r="BH55" s="6"/>
      <c r="BI55" s="426">
        <f>SUM(BI8:BI54)</f>
        <v>200000</v>
      </c>
      <c r="BJ55" s="426"/>
      <c r="BK55" s="426">
        <f>SUM(BK9:BK54)</f>
        <v>10450</v>
      </c>
      <c r="BL55" s="6"/>
      <c r="BM55" s="426">
        <f>SUM(BM8:BM54)</f>
        <v>4000</v>
      </c>
      <c r="BN55" s="426"/>
      <c r="BO55" s="426">
        <f>SUM(BO9:BO54)</f>
        <v>14212</v>
      </c>
      <c r="BP55" s="6"/>
      <c r="BQ55" s="21">
        <f>SUM(BQ9:BQ54)</f>
        <v>2735439.45</v>
      </c>
    </row>
    <row r="56" ht="25.5" customHeight="1">
      <c r="A56" s="1"/>
    </row>
    <row r="57" spans="1:90" ht="15">
      <c r="A57" s="697"/>
      <c r="B57" s="697"/>
      <c r="C57" s="697"/>
      <c r="D57" s="697"/>
      <c r="E57" s="697"/>
      <c r="F57" s="697"/>
      <c r="G57" s="697"/>
      <c r="H57" s="697"/>
      <c r="I57" s="697"/>
      <c r="J57" s="697"/>
      <c r="K57" s="697"/>
      <c r="L57" s="697"/>
      <c r="M57" s="697"/>
      <c r="N57" s="697"/>
      <c r="O57" s="697"/>
      <c r="P57" s="697"/>
      <c r="Q57" s="697"/>
      <c r="R57" s="697"/>
      <c r="S57" s="697"/>
      <c r="T57" s="697"/>
      <c r="U57" s="697"/>
      <c r="V57" s="697"/>
      <c r="W57" s="697"/>
      <c r="X57" s="697"/>
      <c r="Y57" s="697"/>
      <c r="Z57" s="38"/>
      <c r="AA57" s="38"/>
      <c r="AB57" s="38"/>
      <c r="AC57" s="38"/>
      <c r="AD57" s="38"/>
      <c r="AE57" s="38"/>
      <c r="AF57" s="38"/>
      <c r="AG57" s="38"/>
      <c r="AH57" s="38"/>
      <c r="AI57" s="39"/>
      <c r="AJ57" s="38"/>
      <c r="AK57" s="38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1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26"/>
      <c r="CI57" s="26"/>
      <c r="CJ57" s="26"/>
      <c r="CK57" s="26"/>
      <c r="CL57" s="26"/>
    </row>
    <row r="58" spans="1:90" ht="12.75">
      <c r="A58" s="698"/>
      <c r="B58" s="699"/>
      <c r="C58" s="699"/>
      <c r="D58" s="699"/>
      <c r="E58" s="699"/>
      <c r="F58" s="698"/>
      <c r="G58" s="700"/>
      <c r="H58" s="701"/>
      <c r="I58" s="702"/>
      <c r="J58" s="701"/>
      <c r="K58" s="702"/>
      <c r="L58" s="701"/>
      <c r="M58" s="702"/>
      <c r="N58" s="701"/>
      <c r="O58" s="702"/>
      <c r="P58" s="701"/>
      <c r="Q58" s="702"/>
      <c r="R58" s="701"/>
      <c r="S58" s="702"/>
      <c r="T58" s="701"/>
      <c r="U58" s="702"/>
      <c r="V58" s="703"/>
      <c r="W58" s="703"/>
      <c r="X58" s="703"/>
      <c r="Y58" s="703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J58" s="571"/>
      <c r="AK58" s="571"/>
      <c r="AL58" s="571"/>
      <c r="AM58" s="571"/>
      <c r="AN58" s="571"/>
      <c r="AO58" s="571"/>
      <c r="AP58" s="571"/>
      <c r="AQ58" s="571"/>
      <c r="AR58" s="571"/>
      <c r="AS58" s="571"/>
      <c r="AT58" s="571"/>
      <c r="AU58" s="571"/>
      <c r="AV58" s="704"/>
      <c r="AW58" s="704"/>
      <c r="AX58" s="704"/>
      <c r="AY58" s="704"/>
      <c r="AZ58" s="704"/>
      <c r="BA58" s="704"/>
      <c r="BB58" s="571"/>
      <c r="BC58" s="704"/>
      <c r="BD58" s="704"/>
      <c r="BE58" s="704"/>
      <c r="BF58" s="704"/>
      <c r="BG58" s="704"/>
      <c r="BH58" s="704"/>
      <c r="BI58" s="704"/>
      <c r="BJ58" s="704"/>
      <c r="BK58" s="704"/>
      <c r="BL58" s="704"/>
      <c r="BM58" s="704"/>
      <c r="BN58" s="489"/>
      <c r="BO58" s="489"/>
      <c r="BP58" s="571"/>
      <c r="BQ58" s="571"/>
      <c r="BR58" s="571"/>
      <c r="BS58" s="571"/>
      <c r="BT58" s="37"/>
      <c r="BU58" s="37"/>
      <c r="BV58" s="571"/>
      <c r="BW58" s="571"/>
      <c r="BX58" s="571"/>
      <c r="BY58" s="571"/>
      <c r="BZ58" s="571"/>
      <c r="CA58" s="571"/>
      <c r="CB58" s="571"/>
      <c r="CC58" s="571"/>
      <c r="CD58" s="571"/>
      <c r="CE58" s="571"/>
      <c r="CF58" s="705"/>
      <c r="CG58" s="702"/>
      <c r="CH58" s="26"/>
      <c r="CI58" s="26"/>
      <c r="CJ58" s="26"/>
      <c r="CK58" s="26"/>
      <c r="CL58" s="26"/>
    </row>
    <row r="59" spans="1:90" ht="12.75">
      <c r="A59" s="698"/>
      <c r="B59" s="699"/>
      <c r="C59" s="699"/>
      <c r="D59" s="699"/>
      <c r="E59" s="699"/>
      <c r="F59" s="698"/>
      <c r="G59" s="698"/>
      <c r="H59" s="702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02"/>
      <c r="U59" s="702"/>
      <c r="V59" s="703"/>
      <c r="W59" s="703"/>
      <c r="X59" s="703"/>
      <c r="Y59" s="703"/>
      <c r="Z59" s="703"/>
      <c r="AA59" s="703"/>
      <c r="AB59" s="703"/>
      <c r="AC59" s="703"/>
      <c r="AD59" s="703"/>
      <c r="AE59" s="703"/>
      <c r="AF59" s="703"/>
      <c r="AG59" s="703"/>
      <c r="AH59" s="707"/>
      <c r="AI59" s="703"/>
      <c r="AJ59" s="703"/>
      <c r="AK59" s="703"/>
      <c r="AL59" s="703"/>
      <c r="AM59" s="703"/>
      <c r="AN59" s="703"/>
      <c r="AO59" s="703"/>
      <c r="AP59" s="703"/>
      <c r="AQ59" s="703"/>
      <c r="AR59" s="703"/>
      <c r="AS59" s="703"/>
      <c r="AT59" s="703"/>
      <c r="AU59" s="703"/>
      <c r="AV59" s="703"/>
      <c r="AW59" s="703"/>
      <c r="AX59" s="703"/>
      <c r="AY59" s="703"/>
      <c r="AZ59" s="703"/>
      <c r="BA59" s="703"/>
      <c r="BB59" s="703"/>
      <c r="BC59" s="703"/>
      <c r="BD59" s="706">
        <f>I55+K55+M55+O55+Q55+S55+U55+W55+Y55+AA55+AC55+AE55+AG55+AI55+AK55+AM55+AO55+AQ55+AS55+AU55+AW55+AY55+BA55+BC55+BE55+BG55+BI55+BM55</f>
        <v>2710777.45</v>
      </c>
      <c r="BE59" s="703"/>
      <c r="BF59" s="703"/>
      <c r="BG59" s="703"/>
      <c r="BH59" s="703"/>
      <c r="BI59" s="703"/>
      <c r="BJ59" s="488"/>
      <c r="BK59" s="488"/>
      <c r="BL59" s="703"/>
      <c r="BM59" s="703"/>
      <c r="BN59" s="488"/>
      <c r="BO59" s="488"/>
      <c r="BP59" s="703"/>
      <c r="BQ59" s="703"/>
      <c r="BR59" s="703"/>
      <c r="BS59" s="703"/>
      <c r="BT59" s="703"/>
      <c r="BU59" s="703"/>
      <c r="BV59" s="703"/>
      <c r="BW59" s="703"/>
      <c r="BX59" s="703"/>
      <c r="BY59" s="703"/>
      <c r="BZ59" s="703"/>
      <c r="CA59" s="703"/>
      <c r="CB59" s="703"/>
      <c r="CC59" s="703"/>
      <c r="CD59" s="703"/>
      <c r="CE59" s="703"/>
      <c r="CF59" s="705"/>
      <c r="CG59" s="702"/>
      <c r="CH59" s="26"/>
      <c r="CI59" s="26"/>
      <c r="CJ59" s="26"/>
      <c r="CK59" s="26"/>
      <c r="CL59" s="26"/>
    </row>
    <row r="60" spans="1:90" ht="12.75">
      <c r="A60" s="698"/>
      <c r="B60" s="699"/>
      <c r="C60" s="699"/>
      <c r="D60" s="699"/>
      <c r="E60" s="699"/>
      <c r="F60" s="698"/>
      <c r="G60" s="69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  <c r="W60" s="42"/>
      <c r="X60" s="44"/>
      <c r="Y60" s="42"/>
      <c r="Z60" s="44"/>
      <c r="AA60" s="42"/>
      <c r="AB60" s="44"/>
      <c r="AC60" s="42"/>
      <c r="AD60" s="44"/>
      <c r="AE60" s="42"/>
      <c r="AF60" s="44"/>
      <c r="AG60" s="42"/>
      <c r="AH60" s="44"/>
      <c r="AI60" s="45"/>
      <c r="AJ60" s="44"/>
      <c r="AK60" s="42"/>
      <c r="AL60" s="44"/>
      <c r="AM60" s="42"/>
      <c r="AN60" s="44"/>
      <c r="AO60" s="42"/>
      <c r="AP60" s="44"/>
      <c r="AQ60" s="42"/>
      <c r="AR60" s="44"/>
      <c r="AS60" s="42"/>
      <c r="AT60" s="44"/>
      <c r="AU60" s="42"/>
      <c r="AV60" s="44"/>
      <c r="AW60" s="42"/>
      <c r="AX60" s="44"/>
      <c r="AY60" s="42"/>
      <c r="AZ60" s="44"/>
      <c r="BA60" s="42"/>
      <c r="BB60" s="44"/>
      <c r="BC60" s="42"/>
      <c r="BD60" s="44"/>
      <c r="BE60" s="45"/>
      <c r="BF60" s="44"/>
      <c r="BG60" s="230"/>
      <c r="BH60" s="44"/>
      <c r="BI60" s="42"/>
      <c r="BJ60" s="42"/>
      <c r="BK60" s="42"/>
      <c r="BL60" s="44"/>
      <c r="BM60" s="42"/>
      <c r="BN60" s="42"/>
      <c r="BO60" s="42"/>
      <c r="BP60" s="44"/>
      <c r="BQ60" s="42"/>
      <c r="BR60" s="44"/>
      <c r="BS60" s="42"/>
      <c r="BT60" s="44"/>
      <c r="BU60" s="42"/>
      <c r="BV60" s="44"/>
      <c r="BW60" s="42"/>
      <c r="BX60" s="44"/>
      <c r="BY60" s="42"/>
      <c r="BZ60" s="44"/>
      <c r="CA60" s="42"/>
      <c r="CB60" s="44"/>
      <c r="CC60" s="42"/>
      <c r="CD60" s="44"/>
      <c r="CE60" s="42"/>
      <c r="CF60" s="705"/>
      <c r="CG60" s="702"/>
      <c r="CH60" s="26"/>
      <c r="CI60" s="26"/>
      <c r="CJ60" s="26"/>
      <c r="CK60" s="26"/>
      <c r="CL60" s="26"/>
    </row>
    <row r="61" spans="1:90" ht="12.75">
      <c r="A61" s="40"/>
      <c r="B61" s="571"/>
      <c r="C61" s="571"/>
      <c r="D61" s="571"/>
      <c r="E61" s="571"/>
      <c r="F61" s="40"/>
      <c r="G61" s="40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1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1"/>
      <c r="BF61" s="40"/>
      <c r="BG61" s="40"/>
      <c r="BH61" s="40"/>
      <c r="BI61" s="40"/>
      <c r="BJ61" s="40"/>
      <c r="BK61" s="40"/>
      <c r="BL61" s="40"/>
      <c r="BM61" s="49"/>
      <c r="BN61" s="49"/>
      <c r="BO61" s="49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26"/>
      <c r="CI61" s="26"/>
      <c r="CJ61" s="26"/>
      <c r="CK61" s="26"/>
      <c r="CL61" s="26"/>
    </row>
    <row r="62" spans="1:90" ht="12.75">
      <c r="A62" s="40"/>
      <c r="B62" s="708"/>
      <c r="C62" s="709"/>
      <c r="D62" s="709"/>
      <c r="E62" s="709"/>
      <c r="F62" s="40"/>
      <c r="G62" s="4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0"/>
      <c r="W62" s="40"/>
      <c r="X62" s="40"/>
      <c r="Y62" s="40"/>
      <c r="Z62" s="46"/>
      <c r="AA62" s="46"/>
      <c r="AB62" s="46"/>
      <c r="AC62" s="46"/>
      <c r="AD62" s="46"/>
      <c r="AE62" s="46"/>
      <c r="AF62" s="46"/>
      <c r="AG62" s="46"/>
      <c r="AH62" s="46"/>
      <c r="AI62" s="47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0"/>
      <c r="AV62" s="46"/>
      <c r="AW62" s="46"/>
      <c r="AX62" s="46"/>
      <c r="AY62" s="40"/>
      <c r="AZ62" s="46"/>
      <c r="BA62" s="46"/>
      <c r="BB62" s="46"/>
      <c r="BC62" s="46"/>
      <c r="BD62" s="46"/>
      <c r="BE62" s="47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26"/>
      <c r="CI62" s="26"/>
      <c r="CJ62" s="26"/>
      <c r="CK62" s="26"/>
      <c r="CL62" s="26"/>
    </row>
    <row r="63" spans="1:90" ht="12.75">
      <c r="A63" s="40"/>
      <c r="B63" s="40"/>
      <c r="C63" s="40"/>
      <c r="D63" s="40"/>
      <c r="E63" s="40"/>
      <c r="F63" s="40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0"/>
      <c r="W63" s="40"/>
      <c r="X63" s="40"/>
      <c r="Y63" s="40"/>
      <c r="Z63" s="46"/>
      <c r="AA63" s="46"/>
      <c r="AB63" s="46"/>
      <c r="AC63" s="46"/>
      <c r="AD63" s="46"/>
      <c r="AE63" s="46"/>
      <c r="AF63" s="46"/>
      <c r="AG63" s="46"/>
      <c r="AH63" s="46"/>
      <c r="AI63" s="47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0"/>
      <c r="AV63" s="46"/>
      <c r="AW63" s="46"/>
      <c r="AX63" s="46"/>
      <c r="AY63" s="40"/>
      <c r="AZ63" s="46"/>
      <c r="BA63" s="46"/>
      <c r="BB63" s="46"/>
      <c r="BC63" s="46"/>
      <c r="BD63" s="46"/>
      <c r="BE63" s="47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26"/>
      <c r="CI63" s="26"/>
      <c r="CJ63" s="26"/>
      <c r="CK63" s="26"/>
      <c r="CL63" s="26"/>
    </row>
    <row r="64" spans="1:90" ht="12.75">
      <c r="A64" s="40"/>
      <c r="B64" s="710"/>
      <c r="C64" s="710"/>
      <c r="D64" s="710"/>
      <c r="E64" s="710"/>
      <c r="F64" s="40"/>
      <c r="G64" s="40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0"/>
      <c r="W64" s="40"/>
      <c r="X64" s="40"/>
      <c r="Y64" s="40"/>
      <c r="Z64" s="46"/>
      <c r="AA64" s="46"/>
      <c r="AB64" s="46"/>
      <c r="AC64" s="46"/>
      <c r="AD64" s="46"/>
      <c r="AE64" s="46"/>
      <c r="AF64" s="46"/>
      <c r="AG64" s="46"/>
      <c r="AH64" s="46"/>
      <c r="AI64" s="47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0"/>
      <c r="AV64" s="46"/>
      <c r="AW64" s="46"/>
      <c r="AX64" s="46"/>
      <c r="AY64" s="40"/>
      <c r="AZ64" s="46"/>
      <c r="BA64" s="46"/>
      <c r="BB64" s="46"/>
      <c r="BC64" s="46"/>
      <c r="BD64" s="46"/>
      <c r="BE64" s="47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26"/>
      <c r="CI64" s="26"/>
      <c r="CJ64" s="26"/>
      <c r="CK64" s="26"/>
      <c r="CL64" s="26"/>
    </row>
    <row r="65" spans="1:90" ht="12.75">
      <c r="A65" s="40"/>
      <c r="B65" s="708"/>
      <c r="C65" s="709"/>
      <c r="D65" s="709"/>
      <c r="E65" s="709"/>
      <c r="F65" s="40"/>
      <c r="G65" s="40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0"/>
      <c r="W65" s="40"/>
      <c r="X65" s="40"/>
      <c r="Y65" s="40"/>
      <c r="Z65" s="46"/>
      <c r="AA65" s="46"/>
      <c r="AB65" s="46"/>
      <c r="AC65" s="46"/>
      <c r="AD65" s="46"/>
      <c r="AE65" s="46"/>
      <c r="AF65" s="46"/>
      <c r="AG65" s="46"/>
      <c r="AH65" s="40"/>
      <c r="AI65" s="47"/>
      <c r="AJ65" s="40"/>
      <c r="AK65" s="46"/>
      <c r="AL65" s="40"/>
      <c r="AM65" s="46"/>
      <c r="AN65" s="46"/>
      <c r="AO65" s="46"/>
      <c r="AP65" s="46"/>
      <c r="AQ65" s="46"/>
      <c r="AR65" s="46"/>
      <c r="AS65" s="46"/>
      <c r="AT65" s="46"/>
      <c r="AU65" s="40"/>
      <c r="AV65" s="46"/>
      <c r="AW65" s="46"/>
      <c r="AX65" s="46"/>
      <c r="AY65" s="40"/>
      <c r="AZ65" s="46"/>
      <c r="BA65" s="46"/>
      <c r="BB65" s="46"/>
      <c r="BC65" s="46"/>
      <c r="BD65" s="40"/>
      <c r="BE65" s="50"/>
      <c r="BF65" s="40"/>
      <c r="BG65" s="40"/>
      <c r="BH65" s="51"/>
      <c r="BI65" s="49"/>
      <c r="BJ65" s="49"/>
      <c r="BK65" s="49"/>
      <c r="BL65" s="46"/>
      <c r="BM65" s="46"/>
      <c r="BN65" s="46"/>
      <c r="BO65" s="46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9"/>
      <c r="CH65" s="26"/>
      <c r="CI65" s="26"/>
      <c r="CJ65" s="26"/>
      <c r="CK65" s="26"/>
      <c r="CL65" s="26"/>
    </row>
    <row r="66" spans="1:90" ht="12.75">
      <c r="A66" s="41"/>
      <c r="B66" s="711"/>
      <c r="C66" s="712"/>
      <c r="D66" s="712"/>
      <c r="E66" s="71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7"/>
      <c r="AA66" s="47"/>
      <c r="AB66" s="47"/>
      <c r="AC66" s="47"/>
      <c r="AD66" s="47"/>
      <c r="AE66" s="47"/>
      <c r="AF66" s="41"/>
      <c r="AG66" s="47"/>
      <c r="AH66" s="41"/>
      <c r="AI66" s="47"/>
      <c r="AJ66" s="41"/>
      <c r="AK66" s="47"/>
      <c r="AL66" s="41"/>
      <c r="AM66" s="47"/>
      <c r="AN66" s="47"/>
      <c r="AO66" s="47"/>
      <c r="AP66" s="47"/>
      <c r="AQ66" s="47"/>
      <c r="AR66" s="47"/>
      <c r="AS66" s="47"/>
      <c r="AT66" s="47"/>
      <c r="AU66" s="41"/>
      <c r="AV66" s="47"/>
      <c r="AW66" s="47"/>
      <c r="AX66" s="41"/>
      <c r="AY66" s="41"/>
      <c r="AZ66" s="47"/>
      <c r="BA66" s="47"/>
      <c r="BB66" s="47"/>
      <c r="BC66" s="47"/>
      <c r="BD66" s="47"/>
      <c r="BE66" s="47"/>
      <c r="BF66" s="41"/>
      <c r="BG66" s="41"/>
      <c r="BH66" s="47"/>
      <c r="BI66" s="47"/>
      <c r="BJ66" s="47"/>
      <c r="BK66" s="47"/>
      <c r="BL66" s="47"/>
      <c r="BM66" s="47"/>
      <c r="BN66" s="47"/>
      <c r="BO66" s="47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26"/>
      <c r="CI66" s="26"/>
      <c r="CJ66" s="26"/>
      <c r="CK66" s="26"/>
      <c r="CL66" s="26"/>
    </row>
    <row r="67" spans="1:90" ht="12.75">
      <c r="A67" s="40"/>
      <c r="B67" s="713"/>
      <c r="C67" s="710"/>
      <c r="D67" s="710"/>
      <c r="E67" s="710"/>
      <c r="F67" s="40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0"/>
      <c r="W67" s="40"/>
      <c r="X67" s="40"/>
      <c r="Y67" s="40"/>
      <c r="Z67" s="46"/>
      <c r="AA67" s="46"/>
      <c r="AB67" s="46"/>
      <c r="AC67" s="46"/>
      <c r="AD67" s="46"/>
      <c r="AE67" s="46"/>
      <c r="AF67" s="46"/>
      <c r="AG67" s="46"/>
      <c r="AH67" s="46"/>
      <c r="AI67" s="47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0"/>
      <c r="AV67" s="46"/>
      <c r="AW67" s="46"/>
      <c r="AX67" s="40"/>
      <c r="AY67" s="40"/>
      <c r="AZ67" s="46"/>
      <c r="BA67" s="46"/>
      <c r="BB67" s="46"/>
      <c r="BC67" s="46"/>
      <c r="BD67" s="46"/>
      <c r="BE67" s="47"/>
      <c r="BF67" s="40"/>
      <c r="BG67" s="40"/>
      <c r="BH67" s="46"/>
      <c r="BI67" s="46"/>
      <c r="BJ67" s="46"/>
      <c r="BK67" s="46"/>
      <c r="BL67" s="46"/>
      <c r="BM67" s="46"/>
      <c r="BN67" s="46"/>
      <c r="BO67" s="46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26"/>
      <c r="CI67" s="26"/>
      <c r="CJ67" s="26"/>
      <c r="CK67" s="26"/>
      <c r="CL67" s="26"/>
    </row>
    <row r="68" spans="1:90" ht="12.75">
      <c r="A68" s="40"/>
      <c r="B68" s="708"/>
      <c r="C68" s="708"/>
      <c r="D68" s="708"/>
      <c r="E68" s="708"/>
      <c r="F68" s="40"/>
      <c r="G68" s="4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0"/>
      <c r="W68" s="40"/>
      <c r="X68" s="40"/>
      <c r="Y68" s="40"/>
      <c r="Z68" s="46"/>
      <c r="AA68" s="46"/>
      <c r="AB68" s="46"/>
      <c r="AC68" s="46"/>
      <c r="AD68" s="46"/>
      <c r="AE68" s="46"/>
      <c r="AF68" s="46"/>
      <c r="AG68" s="46"/>
      <c r="AH68" s="46"/>
      <c r="AI68" s="47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0"/>
      <c r="AV68" s="46"/>
      <c r="AW68" s="46"/>
      <c r="AX68" s="46"/>
      <c r="AY68" s="40"/>
      <c r="AZ68" s="46"/>
      <c r="BA68" s="46"/>
      <c r="BB68" s="46"/>
      <c r="BC68" s="46"/>
      <c r="BD68" s="40"/>
      <c r="BE68" s="41"/>
      <c r="BF68" s="40"/>
      <c r="BG68" s="40"/>
      <c r="BH68" s="46"/>
      <c r="BI68" s="46"/>
      <c r="BJ68" s="46"/>
      <c r="BK68" s="46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26"/>
      <c r="CI68" s="26"/>
      <c r="CJ68" s="26"/>
      <c r="CK68" s="26"/>
      <c r="CL68" s="26"/>
    </row>
    <row r="69" spans="1:90" ht="12.75">
      <c r="A69" s="40"/>
      <c r="B69" s="709"/>
      <c r="C69" s="708"/>
      <c r="D69" s="708"/>
      <c r="E69" s="708"/>
      <c r="F69" s="40"/>
      <c r="G69" s="4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0"/>
      <c r="W69" s="40"/>
      <c r="X69" s="40"/>
      <c r="Y69" s="40"/>
      <c r="Z69" s="46"/>
      <c r="AA69" s="46"/>
      <c r="AB69" s="46"/>
      <c r="AC69" s="46"/>
      <c r="AD69" s="46"/>
      <c r="AE69" s="46"/>
      <c r="AF69" s="46"/>
      <c r="AG69" s="46"/>
      <c r="AH69" s="46"/>
      <c r="AI69" s="47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0"/>
      <c r="AV69" s="46"/>
      <c r="AW69" s="46"/>
      <c r="AX69" s="46"/>
      <c r="AY69" s="40"/>
      <c r="AZ69" s="46"/>
      <c r="BA69" s="46"/>
      <c r="BB69" s="46"/>
      <c r="BC69" s="46"/>
      <c r="BD69" s="46"/>
      <c r="BE69" s="47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26"/>
      <c r="CI69" s="26"/>
      <c r="CJ69" s="26"/>
      <c r="CK69" s="26"/>
      <c r="CL69" s="26"/>
    </row>
    <row r="70" spans="1:90" ht="12.75">
      <c r="A70" s="40"/>
      <c r="B70" s="571"/>
      <c r="C70" s="571"/>
      <c r="D70" s="571"/>
      <c r="E70" s="571"/>
      <c r="F70" s="40"/>
      <c r="G70" s="4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0"/>
      <c r="W70" s="40"/>
      <c r="X70" s="40"/>
      <c r="Y70" s="40"/>
      <c r="Z70" s="46"/>
      <c r="AA70" s="46"/>
      <c r="AB70" s="46"/>
      <c r="AC70" s="46"/>
      <c r="AD70" s="46"/>
      <c r="AE70" s="46"/>
      <c r="AF70" s="46"/>
      <c r="AG70" s="46"/>
      <c r="AH70" s="46"/>
      <c r="AI70" s="47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0"/>
      <c r="AV70" s="46"/>
      <c r="AW70" s="46"/>
      <c r="AX70" s="46"/>
      <c r="AY70" s="40"/>
      <c r="AZ70" s="46"/>
      <c r="BA70" s="46"/>
      <c r="BB70" s="46"/>
      <c r="BC70" s="46"/>
      <c r="BD70" s="46"/>
      <c r="BE70" s="47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26"/>
      <c r="CI70" s="26"/>
      <c r="CJ70" s="26"/>
      <c r="CK70" s="26"/>
      <c r="CL70" s="26"/>
    </row>
    <row r="71" spans="1:90" ht="12.75">
      <c r="A71" s="40"/>
      <c r="B71" s="713"/>
      <c r="C71" s="710"/>
      <c r="D71" s="710"/>
      <c r="E71" s="710"/>
      <c r="F71" s="40"/>
      <c r="G71" s="4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0"/>
      <c r="W71" s="40"/>
      <c r="X71" s="40"/>
      <c r="Y71" s="40"/>
      <c r="Z71" s="46"/>
      <c r="AA71" s="46"/>
      <c r="AB71" s="46"/>
      <c r="AC71" s="46"/>
      <c r="AD71" s="46"/>
      <c r="AE71" s="46"/>
      <c r="AF71" s="46"/>
      <c r="AG71" s="46"/>
      <c r="AH71" s="46"/>
      <c r="AI71" s="47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0"/>
      <c r="AV71" s="46"/>
      <c r="AW71" s="46"/>
      <c r="AX71" s="46"/>
      <c r="AY71" s="40"/>
      <c r="AZ71" s="46"/>
      <c r="BA71" s="46"/>
      <c r="BB71" s="46"/>
      <c r="BC71" s="46"/>
      <c r="BD71" s="46"/>
      <c r="BE71" s="47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26"/>
      <c r="CI71" s="26"/>
      <c r="CJ71" s="26"/>
      <c r="CK71" s="26"/>
      <c r="CL71" s="26"/>
    </row>
    <row r="72" spans="1:90" ht="12.75">
      <c r="A72" s="40"/>
      <c r="B72" s="713"/>
      <c r="C72" s="710"/>
      <c r="D72" s="710"/>
      <c r="E72" s="710"/>
      <c r="F72" s="40"/>
      <c r="G72" s="4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0"/>
      <c r="W72" s="40"/>
      <c r="X72" s="40"/>
      <c r="Y72" s="40"/>
      <c r="Z72" s="46"/>
      <c r="AA72" s="46"/>
      <c r="AB72" s="46"/>
      <c r="AC72" s="46"/>
      <c r="AD72" s="46"/>
      <c r="AE72" s="46"/>
      <c r="AF72" s="46"/>
      <c r="AG72" s="46"/>
      <c r="AH72" s="46"/>
      <c r="AI72" s="47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0"/>
      <c r="AV72" s="46"/>
      <c r="AW72" s="46"/>
      <c r="AX72" s="46"/>
      <c r="AY72" s="40"/>
      <c r="AZ72" s="46"/>
      <c r="BA72" s="46"/>
      <c r="BB72" s="46"/>
      <c r="BC72" s="46"/>
      <c r="BD72" s="46"/>
      <c r="BE72" s="47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26"/>
      <c r="CI72" s="26"/>
      <c r="CJ72" s="26"/>
      <c r="CK72" s="26"/>
      <c r="CL72" s="26"/>
    </row>
    <row r="73" spans="1:90" ht="12.75">
      <c r="A73" s="40"/>
      <c r="B73" s="708"/>
      <c r="C73" s="709"/>
      <c r="D73" s="709"/>
      <c r="E73" s="709"/>
      <c r="F73" s="40"/>
      <c r="G73" s="40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0"/>
      <c r="W73" s="40"/>
      <c r="X73" s="40"/>
      <c r="Y73" s="40"/>
      <c r="Z73" s="46"/>
      <c r="AA73" s="46"/>
      <c r="AB73" s="46"/>
      <c r="AC73" s="46"/>
      <c r="AD73" s="46"/>
      <c r="AE73" s="46"/>
      <c r="AF73" s="46"/>
      <c r="AG73" s="46"/>
      <c r="AH73" s="46"/>
      <c r="AI73" s="47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0"/>
      <c r="AV73" s="46"/>
      <c r="AW73" s="46"/>
      <c r="AX73" s="46"/>
      <c r="AY73" s="40"/>
      <c r="AZ73" s="46"/>
      <c r="BA73" s="46"/>
      <c r="BB73" s="46"/>
      <c r="BC73" s="46"/>
      <c r="BD73" s="46"/>
      <c r="BE73" s="47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26"/>
      <c r="CI73" s="26"/>
      <c r="CJ73" s="26"/>
      <c r="CK73" s="26"/>
      <c r="CL73" s="26"/>
    </row>
    <row r="74" spans="1:90" ht="12.75">
      <c r="A74" s="40"/>
      <c r="B74" s="710"/>
      <c r="C74" s="710"/>
      <c r="D74" s="710"/>
      <c r="E74" s="710"/>
      <c r="F74" s="40"/>
      <c r="G74" s="4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0"/>
      <c r="W74" s="40"/>
      <c r="X74" s="40"/>
      <c r="Y74" s="40"/>
      <c r="Z74" s="46"/>
      <c r="AA74" s="46"/>
      <c r="AB74" s="46"/>
      <c r="AC74" s="46"/>
      <c r="AD74" s="46"/>
      <c r="AE74" s="46"/>
      <c r="AF74" s="46"/>
      <c r="AG74" s="46"/>
      <c r="AH74" s="46"/>
      <c r="AI74" s="47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0"/>
      <c r="AV74" s="46"/>
      <c r="AW74" s="46"/>
      <c r="AX74" s="46"/>
      <c r="AY74" s="40"/>
      <c r="AZ74" s="46"/>
      <c r="BA74" s="46"/>
      <c r="BB74" s="46"/>
      <c r="BC74" s="46"/>
      <c r="BD74" s="46"/>
      <c r="BE74" s="47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26"/>
      <c r="CI74" s="26"/>
      <c r="CJ74" s="26"/>
      <c r="CK74" s="26"/>
      <c r="CL74" s="26"/>
    </row>
    <row r="75" spans="1:90" ht="12.75">
      <c r="A75" s="40"/>
      <c r="B75" s="710"/>
      <c r="C75" s="710"/>
      <c r="D75" s="710"/>
      <c r="E75" s="710"/>
      <c r="F75" s="40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0"/>
      <c r="W75" s="40"/>
      <c r="X75" s="40"/>
      <c r="Y75" s="40"/>
      <c r="Z75" s="46"/>
      <c r="AA75" s="46"/>
      <c r="AB75" s="46"/>
      <c r="AC75" s="46"/>
      <c r="AD75" s="46"/>
      <c r="AE75" s="46"/>
      <c r="AF75" s="46"/>
      <c r="AG75" s="46"/>
      <c r="AH75" s="46"/>
      <c r="AI75" s="47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0"/>
      <c r="AV75" s="46"/>
      <c r="AW75" s="46"/>
      <c r="AX75" s="46"/>
      <c r="AY75" s="40"/>
      <c r="AZ75" s="46"/>
      <c r="BA75" s="46"/>
      <c r="BB75" s="46"/>
      <c r="BC75" s="46"/>
      <c r="BD75" s="46"/>
      <c r="BE75" s="47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26"/>
      <c r="CI75" s="26"/>
      <c r="CJ75" s="26"/>
      <c r="CK75" s="26"/>
      <c r="CL75" s="26"/>
    </row>
    <row r="76" spans="1:90" ht="12.75">
      <c r="A76" s="40"/>
      <c r="B76" s="710"/>
      <c r="C76" s="710"/>
      <c r="D76" s="710"/>
      <c r="E76" s="710"/>
      <c r="F76" s="40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0"/>
      <c r="W76" s="40"/>
      <c r="X76" s="40"/>
      <c r="Y76" s="40"/>
      <c r="Z76" s="46"/>
      <c r="AA76" s="46"/>
      <c r="AB76" s="46"/>
      <c r="AC76" s="46"/>
      <c r="AD76" s="46"/>
      <c r="AE76" s="46"/>
      <c r="AF76" s="46"/>
      <c r="AG76" s="46"/>
      <c r="AH76" s="46"/>
      <c r="AI76" s="47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0"/>
      <c r="AV76" s="46"/>
      <c r="AW76" s="46"/>
      <c r="AX76" s="46"/>
      <c r="AY76" s="40"/>
      <c r="AZ76" s="46"/>
      <c r="BA76" s="46"/>
      <c r="BB76" s="46"/>
      <c r="BC76" s="46"/>
      <c r="BD76" s="46"/>
      <c r="BE76" s="47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26"/>
      <c r="CI76" s="26"/>
      <c r="CJ76" s="26"/>
      <c r="CK76" s="26"/>
      <c r="CL76" s="26"/>
    </row>
    <row r="77" spans="1:90" ht="12.75">
      <c r="A77" s="40"/>
      <c r="B77" s="710"/>
      <c r="C77" s="710"/>
      <c r="D77" s="710"/>
      <c r="E77" s="710"/>
      <c r="F77" s="40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0"/>
      <c r="W77" s="40"/>
      <c r="X77" s="40"/>
      <c r="Y77" s="40"/>
      <c r="Z77" s="46"/>
      <c r="AA77" s="46"/>
      <c r="AB77" s="46"/>
      <c r="AC77" s="46"/>
      <c r="AD77" s="46"/>
      <c r="AE77" s="46"/>
      <c r="AF77" s="46"/>
      <c r="AG77" s="46"/>
      <c r="AH77" s="46"/>
      <c r="AI77" s="47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0"/>
      <c r="AV77" s="46"/>
      <c r="AW77" s="46"/>
      <c r="AX77" s="46"/>
      <c r="AY77" s="40"/>
      <c r="AZ77" s="46"/>
      <c r="BA77" s="46"/>
      <c r="BB77" s="46"/>
      <c r="BC77" s="46"/>
      <c r="BD77" s="46"/>
      <c r="BE77" s="47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26"/>
      <c r="CI77" s="26"/>
      <c r="CJ77" s="26"/>
      <c r="CK77" s="26"/>
      <c r="CL77" s="26"/>
    </row>
    <row r="78" spans="1:90" ht="12.75">
      <c r="A78" s="40"/>
      <c r="B78" s="710"/>
      <c r="C78" s="710"/>
      <c r="D78" s="710"/>
      <c r="E78" s="710"/>
      <c r="F78" s="40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0"/>
      <c r="W78" s="40"/>
      <c r="X78" s="40"/>
      <c r="Y78" s="40"/>
      <c r="Z78" s="46"/>
      <c r="AA78" s="46"/>
      <c r="AB78" s="46"/>
      <c r="AC78" s="46"/>
      <c r="AD78" s="46"/>
      <c r="AE78" s="46"/>
      <c r="AF78" s="46"/>
      <c r="AG78" s="46"/>
      <c r="AH78" s="46"/>
      <c r="AI78" s="47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0"/>
      <c r="AV78" s="46"/>
      <c r="AW78" s="46"/>
      <c r="AX78" s="46"/>
      <c r="AY78" s="40"/>
      <c r="AZ78" s="46"/>
      <c r="BA78" s="46"/>
      <c r="BB78" s="46"/>
      <c r="BC78" s="46"/>
      <c r="BD78" s="46"/>
      <c r="BE78" s="47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26"/>
      <c r="CI78" s="26"/>
      <c r="CJ78" s="26"/>
      <c r="CK78" s="26"/>
      <c r="CL78" s="26"/>
    </row>
    <row r="79" spans="1:90" ht="16.5" customHeight="1">
      <c r="A79" s="40"/>
      <c r="B79" s="713"/>
      <c r="C79" s="710"/>
      <c r="D79" s="710"/>
      <c r="E79" s="710"/>
      <c r="F79" s="40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0"/>
      <c r="W79" s="40"/>
      <c r="X79" s="40"/>
      <c r="Y79" s="40"/>
      <c r="Z79" s="46"/>
      <c r="AA79" s="46"/>
      <c r="AB79" s="46"/>
      <c r="AC79" s="46"/>
      <c r="AD79" s="46"/>
      <c r="AE79" s="46"/>
      <c r="AF79" s="46"/>
      <c r="AG79" s="46"/>
      <c r="AH79" s="46"/>
      <c r="AI79" s="47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0"/>
      <c r="AV79" s="46"/>
      <c r="AW79" s="46"/>
      <c r="AX79" s="46"/>
      <c r="AY79" s="40"/>
      <c r="AZ79" s="46"/>
      <c r="BA79" s="46"/>
      <c r="BB79" s="46"/>
      <c r="BC79" s="46"/>
      <c r="BD79" s="46"/>
      <c r="BE79" s="47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26"/>
      <c r="CI79" s="26"/>
      <c r="CJ79" s="26"/>
      <c r="CK79" s="26"/>
      <c r="CL79" s="26"/>
    </row>
    <row r="80" spans="1:90" ht="17.25" customHeight="1">
      <c r="A80" s="40"/>
      <c r="B80" s="708"/>
      <c r="C80" s="708"/>
      <c r="D80" s="708"/>
      <c r="E80" s="708"/>
      <c r="F80" s="40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0"/>
      <c r="W80" s="40"/>
      <c r="X80" s="40"/>
      <c r="Y80" s="40"/>
      <c r="Z80" s="46"/>
      <c r="AA80" s="46"/>
      <c r="AB80" s="46"/>
      <c r="AC80" s="46"/>
      <c r="AD80" s="46"/>
      <c r="AE80" s="46"/>
      <c r="AF80" s="46"/>
      <c r="AG80" s="46"/>
      <c r="AH80" s="46"/>
      <c r="AI80" s="47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0"/>
      <c r="AV80" s="46"/>
      <c r="AW80" s="46"/>
      <c r="AX80" s="46"/>
      <c r="AY80" s="40"/>
      <c r="AZ80" s="46"/>
      <c r="BA80" s="46"/>
      <c r="BB80" s="46"/>
      <c r="BC80" s="46"/>
      <c r="BD80" s="46"/>
      <c r="BE80" s="47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26"/>
      <c r="CI80" s="26"/>
      <c r="CJ80" s="26"/>
      <c r="CK80" s="26"/>
      <c r="CL80" s="26"/>
    </row>
    <row r="81" spans="1:90" ht="12.75">
      <c r="A81" s="40"/>
      <c r="B81" s="710"/>
      <c r="C81" s="710"/>
      <c r="D81" s="710"/>
      <c r="E81" s="710"/>
      <c r="F81" s="40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0"/>
      <c r="W81" s="40"/>
      <c r="X81" s="40"/>
      <c r="Y81" s="40"/>
      <c r="Z81" s="46"/>
      <c r="AA81" s="46"/>
      <c r="AB81" s="46"/>
      <c r="AC81" s="46"/>
      <c r="AD81" s="46"/>
      <c r="AE81" s="46"/>
      <c r="AF81" s="46"/>
      <c r="AG81" s="46"/>
      <c r="AH81" s="46"/>
      <c r="AI81" s="47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0"/>
      <c r="AV81" s="46"/>
      <c r="AW81" s="46"/>
      <c r="AX81" s="46"/>
      <c r="AY81" s="40"/>
      <c r="AZ81" s="46"/>
      <c r="BA81" s="46"/>
      <c r="BB81" s="46"/>
      <c r="BC81" s="46"/>
      <c r="BD81" s="46"/>
      <c r="BE81" s="47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26"/>
      <c r="CI81" s="26"/>
      <c r="CJ81" s="26"/>
      <c r="CK81" s="26"/>
      <c r="CL81" s="26"/>
    </row>
    <row r="82" spans="1:90" ht="12.75">
      <c r="A82" s="40"/>
      <c r="B82" s="40"/>
      <c r="C82" s="40"/>
      <c r="D82" s="40"/>
      <c r="E82" s="40"/>
      <c r="F82" s="40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0"/>
      <c r="W82" s="40"/>
      <c r="X82" s="40"/>
      <c r="Y82" s="40"/>
      <c r="Z82" s="46"/>
      <c r="AA82" s="46"/>
      <c r="AB82" s="46"/>
      <c r="AC82" s="46"/>
      <c r="AD82" s="46"/>
      <c r="AE82" s="46"/>
      <c r="AF82" s="46"/>
      <c r="AG82" s="46"/>
      <c r="AH82" s="46"/>
      <c r="AI82" s="47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0"/>
      <c r="AV82" s="46"/>
      <c r="AW82" s="46"/>
      <c r="AX82" s="46"/>
      <c r="AY82" s="40"/>
      <c r="AZ82" s="46"/>
      <c r="BA82" s="46"/>
      <c r="BB82" s="46"/>
      <c r="BC82" s="46"/>
      <c r="BD82" s="46"/>
      <c r="BE82" s="47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26"/>
      <c r="CI82" s="26"/>
      <c r="CJ82" s="26"/>
      <c r="CK82" s="26"/>
      <c r="CL82" s="26"/>
    </row>
    <row r="83" spans="1:90" ht="12.75">
      <c r="A83" s="40"/>
      <c r="B83" s="710"/>
      <c r="C83" s="710"/>
      <c r="D83" s="710"/>
      <c r="E83" s="710"/>
      <c r="F83" s="40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0"/>
      <c r="W83" s="40"/>
      <c r="X83" s="40"/>
      <c r="Y83" s="40"/>
      <c r="Z83" s="46"/>
      <c r="AA83" s="46"/>
      <c r="AB83" s="46"/>
      <c r="AC83" s="46"/>
      <c r="AD83" s="46"/>
      <c r="AE83" s="46"/>
      <c r="AF83" s="46"/>
      <c r="AG83" s="46"/>
      <c r="AH83" s="46"/>
      <c r="AI83" s="47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0"/>
      <c r="AV83" s="46"/>
      <c r="AW83" s="46"/>
      <c r="AX83" s="46"/>
      <c r="AY83" s="40"/>
      <c r="AZ83" s="46"/>
      <c r="BA83" s="46"/>
      <c r="BB83" s="46"/>
      <c r="BC83" s="46"/>
      <c r="BD83" s="46"/>
      <c r="BE83" s="47"/>
      <c r="BF83" s="46"/>
      <c r="BG83" s="46"/>
      <c r="BH83" s="40"/>
      <c r="BI83" s="40"/>
      <c r="BJ83" s="40"/>
      <c r="BK83" s="40"/>
      <c r="BL83" s="46"/>
      <c r="BM83" s="46"/>
      <c r="BN83" s="46"/>
      <c r="BO83" s="46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26"/>
      <c r="CI83" s="26"/>
      <c r="CJ83" s="26"/>
      <c r="CK83" s="26"/>
      <c r="CL83" s="26"/>
    </row>
    <row r="84" spans="1:90" ht="12.75">
      <c r="A84" s="40"/>
      <c r="B84" s="713"/>
      <c r="C84" s="710"/>
      <c r="D84" s="710"/>
      <c r="E84" s="710"/>
      <c r="F84" s="40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0"/>
      <c r="W84" s="40"/>
      <c r="X84" s="40"/>
      <c r="Y84" s="40"/>
      <c r="Z84" s="46"/>
      <c r="AA84" s="46"/>
      <c r="AB84" s="46"/>
      <c r="AC84" s="46"/>
      <c r="AD84" s="46"/>
      <c r="AE84" s="46"/>
      <c r="AF84" s="46"/>
      <c r="AG84" s="46"/>
      <c r="AH84" s="46"/>
      <c r="AI84" s="47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0"/>
      <c r="AV84" s="46"/>
      <c r="AW84" s="46"/>
      <c r="AX84" s="46"/>
      <c r="AY84" s="40"/>
      <c r="AZ84" s="46"/>
      <c r="BA84" s="46"/>
      <c r="BB84" s="46"/>
      <c r="BC84" s="46"/>
      <c r="BD84" s="46"/>
      <c r="BE84" s="47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26"/>
      <c r="CI84" s="26"/>
      <c r="CJ84" s="26"/>
      <c r="CK84" s="26"/>
      <c r="CL84" s="26"/>
    </row>
    <row r="85" spans="1:90" ht="12.75">
      <c r="A85" s="40"/>
      <c r="B85" s="571"/>
      <c r="C85" s="571"/>
      <c r="D85" s="571"/>
      <c r="E85" s="571"/>
      <c r="F85" s="40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0"/>
      <c r="W85" s="40"/>
      <c r="X85" s="40"/>
      <c r="Y85" s="40"/>
      <c r="Z85" s="40"/>
      <c r="AA85" s="46"/>
      <c r="AB85" s="46"/>
      <c r="AC85" s="46"/>
      <c r="AD85" s="46"/>
      <c r="AE85" s="46"/>
      <c r="AF85" s="46"/>
      <c r="AG85" s="46"/>
      <c r="AH85" s="46"/>
      <c r="AI85" s="47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0"/>
      <c r="AV85" s="46"/>
      <c r="AW85" s="46"/>
      <c r="AX85" s="46"/>
      <c r="AY85" s="40"/>
      <c r="AZ85" s="46"/>
      <c r="BA85" s="46"/>
      <c r="BB85" s="46"/>
      <c r="BC85" s="46"/>
      <c r="BD85" s="46"/>
      <c r="BE85" s="47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26"/>
      <c r="CI85" s="26"/>
      <c r="CJ85" s="26"/>
      <c r="CK85" s="26"/>
      <c r="CL85" s="26"/>
    </row>
    <row r="86" spans="1:90" ht="12.75">
      <c r="A86" s="40"/>
      <c r="B86" s="713"/>
      <c r="C86" s="710"/>
      <c r="D86" s="710"/>
      <c r="E86" s="710"/>
      <c r="F86" s="40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0"/>
      <c r="W86" s="40"/>
      <c r="X86" s="40"/>
      <c r="Y86" s="40"/>
      <c r="Z86" s="40"/>
      <c r="AA86" s="46"/>
      <c r="AB86" s="46"/>
      <c r="AC86" s="46"/>
      <c r="AD86" s="40"/>
      <c r="AE86" s="46"/>
      <c r="AF86" s="46"/>
      <c r="AG86" s="46"/>
      <c r="AH86" s="46"/>
      <c r="AI86" s="47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0"/>
      <c r="AV86" s="46"/>
      <c r="AW86" s="46"/>
      <c r="AX86" s="46"/>
      <c r="AY86" s="40"/>
      <c r="AZ86" s="46"/>
      <c r="BA86" s="46"/>
      <c r="BB86" s="46"/>
      <c r="BC86" s="46"/>
      <c r="BD86" s="46"/>
      <c r="BE86" s="47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9"/>
      <c r="CH86" s="26"/>
      <c r="CI86" s="26"/>
      <c r="CJ86" s="26"/>
      <c r="CK86" s="26"/>
      <c r="CL86" s="26"/>
    </row>
    <row r="87" spans="1:90" ht="12.75">
      <c r="A87" s="40"/>
      <c r="B87" s="40"/>
      <c r="C87" s="40"/>
      <c r="D87" s="40"/>
      <c r="E87" s="40"/>
      <c r="F87" s="40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0"/>
      <c r="W87" s="40"/>
      <c r="X87" s="40"/>
      <c r="Y87" s="40"/>
      <c r="Z87" s="40"/>
      <c r="AA87" s="46"/>
      <c r="AB87" s="46"/>
      <c r="AC87" s="46"/>
      <c r="AD87" s="40"/>
      <c r="AE87" s="46"/>
      <c r="AF87" s="46"/>
      <c r="AG87" s="46"/>
      <c r="AH87" s="46"/>
      <c r="AI87" s="47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0"/>
      <c r="AV87" s="46"/>
      <c r="AW87" s="46"/>
      <c r="AX87" s="46"/>
      <c r="AY87" s="40"/>
      <c r="AZ87" s="46"/>
      <c r="BA87" s="46"/>
      <c r="BB87" s="46"/>
      <c r="BC87" s="46"/>
      <c r="BD87" s="46"/>
      <c r="BE87" s="47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9"/>
      <c r="CH87" s="26"/>
      <c r="CI87" s="26"/>
      <c r="CJ87" s="26"/>
      <c r="CK87" s="26"/>
      <c r="CL87" s="26"/>
    </row>
    <row r="88" spans="1:90" ht="12.75">
      <c r="A88" s="40"/>
      <c r="B88" s="710"/>
      <c r="C88" s="710"/>
      <c r="D88" s="710"/>
      <c r="E88" s="710"/>
      <c r="F88" s="40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0"/>
      <c r="W88" s="40"/>
      <c r="X88" s="40"/>
      <c r="Y88" s="40"/>
      <c r="Z88" s="40"/>
      <c r="AA88" s="46"/>
      <c r="AB88" s="46"/>
      <c r="AC88" s="46"/>
      <c r="AD88" s="40"/>
      <c r="AE88" s="46"/>
      <c r="AF88" s="46"/>
      <c r="AG88" s="46"/>
      <c r="AH88" s="46"/>
      <c r="AI88" s="47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0"/>
      <c r="AV88" s="46"/>
      <c r="AW88" s="46"/>
      <c r="AX88" s="46"/>
      <c r="AY88" s="40"/>
      <c r="AZ88" s="46"/>
      <c r="BA88" s="46"/>
      <c r="BB88" s="46"/>
      <c r="BC88" s="46"/>
      <c r="BD88" s="46"/>
      <c r="BE88" s="47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9"/>
      <c r="CH88" s="26"/>
      <c r="CI88" s="26"/>
      <c r="CJ88" s="26"/>
      <c r="CK88" s="26"/>
      <c r="CL88" s="26"/>
    </row>
    <row r="89" spans="1:90" ht="12.75">
      <c r="A89" s="40"/>
      <c r="B89" s="710"/>
      <c r="C89" s="710"/>
      <c r="D89" s="710"/>
      <c r="E89" s="710"/>
      <c r="F89" s="40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0"/>
      <c r="W89" s="40"/>
      <c r="X89" s="40"/>
      <c r="Y89" s="40"/>
      <c r="Z89" s="40"/>
      <c r="AA89" s="46"/>
      <c r="AB89" s="46"/>
      <c r="AC89" s="46"/>
      <c r="AD89" s="40"/>
      <c r="AE89" s="46"/>
      <c r="AF89" s="46"/>
      <c r="AG89" s="46"/>
      <c r="AH89" s="46"/>
      <c r="AI89" s="47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0"/>
      <c r="AV89" s="46"/>
      <c r="AW89" s="46"/>
      <c r="AX89" s="46"/>
      <c r="AY89" s="40"/>
      <c r="AZ89" s="46"/>
      <c r="BA89" s="46"/>
      <c r="BB89" s="46"/>
      <c r="BC89" s="46"/>
      <c r="BD89" s="46"/>
      <c r="BE89" s="47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9"/>
      <c r="CH89" s="26"/>
      <c r="CI89" s="26"/>
      <c r="CJ89" s="26"/>
      <c r="CK89" s="26"/>
      <c r="CL89" s="26"/>
    </row>
    <row r="90" spans="1:90" ht="12.75">
      <c r="A90" s="40"/>
      <c r="B90" s="710"/>
      <c r="C90" s="710"/>
      <c r="D90" s="710"/>
      <c r="E90" s="710"/>
      <c r="F90" s="40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0"/>
      <c r="W90" s="40"/>
      <c r="X90" s="40"/>
      <c r="Y90" s="40"/>
      <c r="Z90" s="40"/>
      <c r="AA90" s="46"/>
      <c r="AB90" s="46"/>
      <c r="AC90" s="46"/>
      <c r="AD90" s="40"/>
      <c r="AE90" s="46"/>
      <c r="AF90" s="46"/>
      <c r="AG90" s="46"/>
      <c r="AH90" s="46"/>
      <c r="AI90" s="47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0"/>
      <c r="AV90" s="46"/>
      <c r="AW90" s="46"/>
      <c r="AX90" s="46"/>
      <c r="AY90" s="40"/>
      <c r="AZ90" s="46"/>
      <c r="BA90" s="46"/>
      <c r="BB90" s="46"/>
      <c r="BC90" s="46"/>
      <c r="BD90" s="46"/>
      <c r="BE90" s="47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9"/>
      <c r="CH90" s="26"/>
      <c r="CI90" s="26"/>
      <c r="CJ90" s="26"/>
      <c r="CK90" s="26"/>
      <c r="CL90" s="26"/>
    </row>
    <row r="91" spans="1:90" ht="12.75">
      <c r="A91" s="40"/>
      <c r="B91" s="710"/>
      <c r="C91" s="710"/>
      <c r="D91" s="710"/>
      <c r="E91" s="710"/>
      <c r="F91" s="40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0"/>
      <c r="W91" s="40"/>
      <c r="X91" s="40"/>
      <c r="Y91" s="40"/>
      <c r="Z91" s="40"/>
      <c r="AA91" s="46"/>
      <c r="AB91" s="46"/>
      <c r="AC91" s="46"/>
      <c r="AD91" s="40"/>
      <c r="AE91" s="46"/>
      <c r="AF91" s="46"/>
      <c r="AG91" s="46"/>
      <c r="AH91" s="46"/>
      <c r="AI91" s="47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0"/>
      <c r="AV91" s="46"/>
      <c r="AW91" s="46"/>
      <c r="AX91" s="46"/>
      <c r="AY91" s="40"/>
      <c r="AZ91" s="46"/>
      <c r="BA91" s="46"/>
      <c r="BB91" s="46"/>
      <c r="BC91" s="46"/>
      <c r="BD91" s="46"/>
      <c r="BE91" s="47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9"/>
      <c r="CH91" s="26"/>
      <c r="CI91" s="26"/>
      <c r="CJ91" s="26"/>
      <c r="CK91" s="26"/>
      <c r="CL91" s="26"/>
    </row>
    <row r="92" spans="1:90" ht="12.75">
      <c r="A92" s="40"/>
      <c r="B92" s="710"/>
      <c r="C92" s="710"/>
      <c r="D92" s="710"/>
      <c r="E92" s="710"/>
      <c r="F92" s="40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0"/>
      <c r="W92" s="40"/>
      <c r="X92" s="40"/>
      <c r="Y92" s="40"/>
      <c r="Z92" s="40"/>
      <c r="AA92" s="46"/>
      <c r="AB92" s="46"/>
      <c r="AC92" s="46"/>
      <c r="AD92" s="40"/>
      <c r="AE92" s="46"/>
      <c r="AF92" s="46"/>
      <c r="AG92" s="46"/>
      <c r="AH92" s="46"/>
      <c r="AI92" s="47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0"/>
      <c r="AV92" s="46"/>
      <c r="AW92" s="46"/>
      <c r="AX92" s="46"/>
      <c r="AY92" s="40"/>
      <c r="AZ92" s="46"/>
      <c r="BA92" s="46"/>
      <c r="BB92" s="46"/>
      <c r="BC92" s="46"/>
      <c r="BD92" s="46"/>
      <c r="BE92" s="47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9"/>
      <c r="CH92" s="26"/>
      <c r="CI92" s="26"/>
      <c r="CJ92" s="26"/>
      <c r="CK92" s="26"/>
      <c r="CL92" s="26"/>
    </row>
    <row r="93" spans="1:90" ht="12.75">
      <c r="A93" s="40"/>
      <c r="B93" s="40"/>
      <c r="C93" s="40"/>
      <c r="D93" s="40"/>
      <c r="E93" s="40"/>
      <c r="F93" s="40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0"/>
      <c r="W93" s="40"/>
      <c r="X93" s="40"/>
      <c r="Y93" s="40"/>
      <c r="Z93" s="40"/>
      <c r="AA93" s="46"/>
      <c r="AB93" s="46"/>
      <c r="AC93" s="46"/>
      <c r="AD93" s="40"/>
      <c r="AE93" s="46"/>
      <c r="AF93" s="46"/>
      <c r="AG93" s="46"/>
      <c r="AH93" s="46"/>
      <c r="AI93" s="47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0"/>
      <c r="AV93" s="46"/>
      <c r="AW93" s="46"/>
      <c r="AX93" s="46"/>
      <c r="AY93" s="40"/>
      <c r="AZ93" s="46"/>
      <c r="BA93" s="46"/>
      <c r="BB93" s="46"/>
      <c r="BC93" s="46"/>
      <c r="BD93" s="46"/>
      <c r="BE93" s="47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9"/>
      <c r="CH93" s="26"/>
      <c r="CI93" s="26"/>
      <c r="CJ93" s="26"/>
      <c r="CK93" s="26"/>
      <c r="CL93" s="26"/>
    </row>
    <row r="94" spans="1:90" ht="12.75">
      <c r="A94" s="40"/>
      <c r="B94" s="40"/>
      <c r="C94" s="40"/>
      <c r="D94" s="40"/>
      <c r="E94" s="40"/>
      <c r="F94" s="40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0"/>
      <c r="W94" s="40"/>
      <c r="X94" s="40"/>
      <c r="Y94" s="40"/>
      <c r="Z94" s="40"/>
      <c r="AA94" s="46"/>
      <c r="AB94" s="46"/>
      <c r="AC94" s="46"/>
      <c r="AD94" s="40"/>
      <c r="AE94" s="46"/>
      <c r="AF94" s="46"/>
      <c r="AG94" s="46"/>
      <c r="AH94" s="46"/>
      <c r="AI94" s="47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0"/>
      <c r="AV94" s="46"/>
      <c r="AW94" s="46"/>
      <c r="AX94" s="46"/>
      <c r="AY94" s="40"/>
      <c r="AZ94" s="46"/>
      <c r="BA94" s="46"/>
      <c r="BB94" s="46"/>
      <c r="BC94" s="46"/>
      <c r="BD94" s="46"/>
      <c r="BE94" s="47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9"/>
      <c r="CH94" s="26"/>
      <c r="CI94" s="26"/>
      <c r="CJ94" s="26"/>
      <c r="CK94" s="26"/>
      <c r="CL94" s="26"/>
    </row>
    <row r="95" spans="1:90" ht="12.75">
      <c r="A95" s="40"/>
      <c r="B95" s="40"/>
      <c r="C95" s="40"/>
      <c r="D95" s="40"/>
      <c r="E95" s="40"/>
      <c r="F95" s="40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0"/>
      <c r="W95" s="40"/>
      <c r="X95" s="40"/>
      <c r="Y95" s="40"/>
      <c r="Z95" s="40"/>
      <c r="AA95" s="46"/>
      <c r="AB95" s="46"/>
      <c r="AC95" s="46"/>
      <c r="AD95" s="40"/>
      <c r="AE95" s="46"/>
      <c r="AF95" s="46"/>
      <c r="AG95" s="46"/>
      <c r="AH95" s="46"/>
      <c r="AI95" s="47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0"/>
      <c r="AV95" s="46"/>
      <c r="AW95" s="46"/>
      <c r="AX95" s="46"/>
      <c r="AY95" s="40"/>
      <c r="AZ95" s="46"/>
      <c r="BA95" s="46"/>
      <c r="BB95" s="46"/>
      <c r="BC95" s="46"/>
      <c r="BD95" s="46"/>
      <c r="BE95" s="47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26"/>
      <c r="CI95" s="26"/>
      <c r="CJ95" s="26"/>
      <c r="CK95" s="26"/>
      <c r="CL95" s="26"/>
    </row>
    <row r="96" spans="1:90" ht="12.75">
      <c r="A96" s="40"/>
      <c r="B96" s="708"/>
      <c r="C96" s="709"/>
      <c r="D96" s="709"/>
      <c r="E96" s="709"/>
      <c r="F96" s="40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0"/>
      <c r="W96" s="40"/>
      <c r="X96" s="40"/>
      <c r="Y96" s="40"/>
      <c r="Z96" s="40"/>
      <c r="AA96" s="46"/>
      <c r="AB96" s="46"/>
      <c r="AC96" s="46"/>
      <c r="AD96" s="40"/>
      <c r="AE96" s="46"/>
      <c r="AF96" s="46"/>
      <c r="AG96" s="46"/>
      <c r="AH96" s="46"/>
      <c r="AI96" s="47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0"/>
      <c r="AV96" s="46"/>
      <c r="AW96" s="46"/>
      <c r="AX96" s="46"/>
      <c r="AY96" s="40"/>
      <c r="AZ96" s="46"/>
      <c r="BA96" s="46"/>
      <c r="BB96" s="46"/>
      <c r="BC96" s="46"/>
      <c r="BD96" s="46"/>
      <c r="BE96" s="47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26"/>
      <c r="CI96" s="26"/>
      <c r="CJ96" s="26"/>
      <c r="CK96" s="26"/>
      <c r="CL96" s="26"/>
    </row>
    <row r="97" spans="1:90" ht="12.75">
      <c r="A97" s="40"/>
      <c r="B97" s="709"/>
      <c r="C97" s="709"/>
      <c r="D97" s="709"/>
      <c r="E97" s="709"/>
      <c r="F97" s="40"/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0"/>
      <c r="W97" s="40"/>
      <c r="X97" s="40"/>
      <c r="Y97" s="40"/>
      <c r="Z97" s="40"/>
      <c r="AA97" s="46"/>
      <c r="AB97" s="46"/>
      <c r="AC97" s="46"/>
      <c r="AD97" s="40"/>
      <c r="AE97" s="46"/>
      <c r="AF97" s="46"/>
      <c r="AG97" s="46"/>
      <c r="AH97" s="46"/>
      <c r="AI97" s="47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0"/>
      <c r="AV97" s="46"/>
      <c r="AW97" s="46"/>
      <c r="AX97" s="46"/>
      <c r="AY97" s="40"/>
      <c r="AZ97" s="46"/>
      <c r="BA97" s="46"/>
      <c r="BB97" s="46"/>
      <c r="BC97" s="46"/>
      <c r="BD97" s="46"/>
      <c r="BE97" s="47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26"/>
      <c r="CI97" s="26"/>
      <c r="CJ97" s="26"/>
      <c r="CK97" s="26"/>
      <c r="CL97" s="26"/>
    </row>
    <row r="98" spans="1:90" ht="12.75">
      <c r="A98" s="40"/>
      <c r="B98" s="709"/>
      <c r="C98" s="709"/>
      <c r="D98" s="709"/>
      <c r="E98" s="709"/>
      <c r="F98" s="40"/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0"/>
      <c r="W98" s="40"/>
      <c r="X98" s="40"/>
      <c r="Y98" s="40"/>
      <c r="Z98" s="40"/>
      <c r="AA98" s="46"/>
      <c r="AB98" s="46"/>
      <c r="AC98" s="46"/>
      <c r="AD98" s="46"/>
      <c r="AE98" s="46"/>
      <c r="AF98" s="40"/>
      <c r="AG98" s="46"/>
      <c r="AH98" s="40"/>
      <c r="AI98" s="47"/>
      <c r="AJ98" s="40"/>
      <c r="AK98" s="46"/>
      <c r="AL98" s="46"/>
      <c r="AM98" s="46"/>
      <c r="AN98" s="46"/>
      <c r="AO98" s="46"/>
      <c r="AP98" s="40"/>
      <c r="AQ98" s="46"/>
      <c r="AR98" s="46"/>
      <c r="AS98" s="46"/>
      <c r="AT98" s="46"/>
      <c r="AU98" s="40"/>
      <c r="AV98" s="46"/>
      <c r="AW98" s="46"/>
      <c r="AX98" s="46"/>
      <c r="AY98" s="46"/>
      <c r="AZ98" s="46"/>
      <c r="BA98" s="46"/>
      <c r="BB98" s="46"/>
      <c r="BC98" s="46"/>
      <c r="BD98" s="46"/>
      <c r="BE98" s="47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26"/>
      <c r="CI98" s="26"/>
      <c r="CJ98" s="26"/>
      <c r="CK98" s="26"/>
      <c r="CL98" s="26"/>
    </row>
    <row r="99" spans="1:90" ht="12.75">
      <c r="A99" s="40"/>
      <c r="B99" s="40"/>
      <c r="C99" s="40"/>
      <c r="D99" s="40"/>
      <c r="E99" s="40"/>
      <c r="F99" s="40"/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0"/>
      <c r="W99" s="40"/>
      <c r="X99" s="40"/>
      <c r="Y99" s="40"/>
      <c r="Z99" s="40"/>
      <c r="AA99" s="46"/>
      <c r="AB99" s="46"/>
      <c r="AC99" s="46"/>
      <c r="AD99" s="40"/>
      <c r="AE99" s="46"/>
      <c r="AF99" s="46"/>
      <c r="AG99" s="46"/>
      <c r="AH99" s="46"/>
      <c r="AI99" s="47"/>
      <c r="AJ99" s="40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0"/>
      <c r="AV99" s="46"/>
      <c r="AW99" s="46"/>
      <c r="AX99" s="46"/>
      <c r="AY99" s="46"/>
      <c r="AZ99" s="46"/>
      <c r="BA99" s="46"/>
      <c r="BB99" s="46"/>
      <c r="BC99" s="46"/>
      <c r="BD99" s="46"/>
      <c r="BE99" s="47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9"/>
      <c r="CH99" s="26"/>
      <c r="CI99" s="26"/>
      <c r="CJ99" s="26"/>
      <c r="CK99" s="26"/>
      <c r="CL99" s="26"/>
    </row>
    <row r="100" spans="1:90" ht="12.75">
      <c r="A100" s="40"/>
      <c r="B100" s="713"/>
      <c r="C100" s="710"/>
      <c r="D100" s="710"/>
      <c r="E100" s="710"/>
      <c r="F100" s="40"/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0"/>
      <c r="W100" s="40"/>
      <c r="X100" s="40"/>
      <c r="Y100" s="40"/>
      <c r="Z100" s="40"/>
      <c r="AA100" s="46"/>
      <c r="AB100" s="46"/>
      <c r="AC100" s="46"/>
      <c r="AD100" s="46"/>
      <c r="AE100" s="46"/>
      <c r="AF100" s="46"/>
      <c r="AG100" s="46"/>
      <c r="AH100" s="46"/>
      <c r="AI100" s="47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0"/>
      <c r="AV100" s="46"/>
      <c r="AW100" s="46"/>
      <c r="AX100" s="46"/>
      <c r="AY100" s="46"/>
      <c r="AZ100" s="46"/>
      <c r="BA100" s="46"/>
      <c r="BB100" s="46"/>
      <c r="BC100" s="46"/>
      <c r="BD100" s="46"/>
      <c r="BE100" s="47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26"/>
      <c r="CI100" s="26"/>
      <c r="CJ100" s="26"/>
      <c r="CK100" s="26"/>
      <c r="CL100" s="26"/>
    </row>
    <row r="101" spans="1:90" ht="12.75">
      <c r="A101" s="40"/>
      <c r="B101" s="710"/>
      <c r="C101" s="710"/>
      <c r="D101" s="710"/>
      <c r="E101" s="710"/>
      <c r="F101" s="40"/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0"/>
      <c r="W101" s="40"/>
      <c r="X101" s="40"/>
      <c r="Y101" s="40"/>
      <c r="Z101" s="40"/>
      <c r="AA101" s="46"/>
      <c r="AB101" s="46"/>
      <c r="AC101" s="46"/>
      <c r="AD101" s="46"/>
      <c r="AE101" s="46"/>
      <c r="AF101" s="46"/>
      <c r="AG101" s="46"/>
      <c r="AH101" s="46"/>
      <c r="AI101" s="47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0"/>
      <c r="AV101" s="46"/>
      <c r="AW101" s="46"/>
      <c r="AX101" s="46"/>
      <c r="AY101" s="46"/>
      <c r="AZ101" s="46"/>
      <c r="BA101" s="46"/>
      <c r="BB101" s="46"/>
      <c r="BC101" s="46"/>
      <c r="BD101" s="46"/>
      <c r="BE101" s="47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26"/>
      <c r="CI101" s="26"/>
      <c r="CJ101" s="26"/>
      <c r="CK101" s="26"/>
      <c r="CL101" s="26"/>
    </row>
    <row r="102" spans="1:90" ht="12.75">
      <c r="A102" s="40"/>
      <c r="B102" s="40"/>
      <c r="C102" s="40"/>
      <c r="D102" s="40"/>
      <c r="E102" s="40"/>
      <c r="F102" s="40"/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0"/>
      <c r="W102" s="40"/>
      <c r="X102" s="40"/>
      <c r="Y102" s="40"/>
      <c r="Z102" s="40"/>
      <c r="AA102" s="46"/>
      <c r="AB102" s="46"/>
      <c r="AC102" s="46"/>
      <c r="AD102" s="46"/>
      <c r="AE102" s="46"/>
      <c r="AF102" s="46"/>
      <c r="AG102" s="46"/>
      <c r="AH102" s="46"/>
      <c r="AI102" s="47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0"/>
      <c r="AV102" s="46"/>
      <c r="AW102" s="46"/>
      <c r="AX102" s="46"/>
      <c r="AY102" s="46"/>
      <c r="AZ102" s="46"/>
      <c r="BA102" s="46"/>
      <c r="BB102" s="46"/>
      <c r="BC102" s="46"/>
      <c r="BD102" s="46"/>
      <c r="BE102" s="47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26"/>
      <c r="CI102" s="26"/>
      <c r="CJ102" s="26"/>
      <c r="CK102" s="26"/>
      <c r="CL102" s="26"/>
    </row>
    <row r="103" spans="1:90" ht="12.75">
      <c r="A103" s="40"/>
      <c r="B103" s="40"/>
      <c r="C103" s="40"/>
      <c r="D103" s="40"/>
      <c r="E103" s="40"/>
      <c r="F103" s="40"/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0"/>
      <c r="W103" s="40"/>
      <c r="X103" s="40"/>
      <c r="Y103" s="40"/>
      <c r="Z103" s="40"/>
      <c r="AA103" s="46"/>
      <c r="AB103" s="46"/>
      <c r="AC103" s="46"/>
      <c r="AD103" s="46"/>
      <c r="AE103" s="46"/>
      <c r="AF103" s="46"/>
      <c r="AG103" s="46"/>
      <c r="AH103" s="46"/>
      <c r="AI103" s="47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0"/>
      <c r="AV103" s="46"/>
      <c r="AW103" s="46"/>
      <c r="AX103" s="46"/>
      <c r="AY103" s="46"/>
      <c r="AZ103" s="46"/>
      <c r="BA103" s="46"/>
      <c r="BB103" s="46"/>
      <c r="BC103" s="46"/>
      <c r="BD103" s="46"/>
      <c r="BE103" s="47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26"/>
      <c r="CI103" s="26"/>
      <c r="CJ103" s="26"/>
      <c r="CK103" s="26"/>
      <c r="CL103" s="26"/>
    </row>
    <row r="104" spans="1:90" ht="12.75">
      <c r="A104" s="40"/>
      <c r="B104" s="710"/>
      <c r="C104" s="710"/>
      <c r="D104" s="710"/>
      <c r="E104" s="710"/>
      <c r="F104" s="40"/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0"/>
      <c r="W104" s="40"/>
      <c r="X104" s="40"/>
      <c r="Y104" s="40"/>
      <c r="Z104" s="40"/>
      <c r="AA104" s="46"/>
      <c r="AB104" s="46"/>
      <c r="AC104" s="46"/>
      <c r="AD104" s="46"/>
      <c r="AE104" s="46"/>
      <c r="AF104" s="46"/>
      <c r="AG104" s="46"/>
      <c r="AH104" s="46"/>
      <c r="AI104" s="47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0"/>
      <c r="AV104" s="46"/>
      <c r="AW104" s="46"/>
      <c r="AX104" s="46"/>
      <c r="AY104" s="46"/>
      <c r="AZ104" s="46"/>
      <c r="BA104" s="46"/>
      <c r="BB104" s="46"/>
      <c r="BC104" s="46"/>
      <c r="BD104" s="46"/>
      <c r="BE104" s="47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26"/>
      <c r="CI104" s="26"/>
      <c r="CJ104" s="26"/>
      <c r="CK104" s="26"/>
      <c r="CL104" s="26"/>
    </row>
    <row r="105" spans="1:90" ht="12.75">
      <c r="A105" s="40"/>
      <c r="B105" s="571"/>
      <c r="C105" s="571"/>
      <c r="D105" s="571"/>
      <c r="E105" s="571"/>
      <c r="F105" s="40"/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0"/>
      <c r="W105" s="40"/>
      <c r="X105" s="40"/>
      <c r="Y105" s="40"/>
      <c r="Z105" s="40"/>
      <c r="AA105" s="46"/>
      <c r="AB105" s="46"/>
      <c r="AC105" s="46"/>
      <c r="AD105" s="46"/>
      <c r="AE105" s="46"/>
      <c r="AF105" s="46"/>
      <c r="AG105" s="46"/>
      <c r="AH105" s="46"/>
      <c r="AI105" s="47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0"/>
      <c r="AV105" s="46"/>
      <c r="AW105" s="46"/>
      <c r="AX105" s="46"/>
      <c r="AY105" s="46"/>
      <c r="AZ105" s="46"/>
      <c r="BA105" s="46"/>
      <c r="BB105" s="46"/>
      <c r="BC105" s="46"/>
      <c r="BD105" s="46"/>
      <c r="BE105" s="47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26"/>
      <c r="CI105" s="26"/>
      <c r="CJ105" s="26"/>
      <c r="CK105" s="26"/>
      <c r="CL105" s="26"/>
    </row>
    <row r="106" spans="1:90" ht="12.75">
      <c r="A106" s="40"/>
      <c r="B106" s="37"/>
      <c r="C106" s="37"/>
      <c r="D106" s="37"/>
      <c r="E106" s="37"/>
      <c r="F106" s="40"/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0"/>
      <c r="W106" s="40"/>
      <c r="X106" s="40"/>
      <c r="Y106" s="40"/>
      <c r="Z106" s="40"/>
      <c r="AA106" s="46"/>
      <c r="AB106" s="46"/>
      <c r="AC106" s="46"/>
      <c r="AD106" s="46"/>
      <c r="AE106" s="46"/>
      <c r="AF106" s="46"/>
      <c r="AG106" s="46"/>
      <c r="AH106" s="46"/>
      <c r="AI106" s="47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0"/>
      <c r="AV106" s="46"/>
      <c r="AW106" s="46"/>
      <c r="AX106" s="46"/>
      <c r="AY106" s="46"/>
      <c r="AZ106" s="46"/>
      <c r="BA106" s="46"/>
      <c r="BB106" s="46"/>
      <c r="BC106" s="46"/>
      <c r="BD106" s="46"/>
      <c r="BE106" s="47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26"/>
      <c r="CI106" s="26"/>
      <c r="CJ106" s="26"/>
      <c r="CK106" s="26"/>
      <c r="CL106" s="26"/>
    </row>
    <row r="107" spans="1:90" ht="12.75">
      <c r="A107" s="40"/>
      <c r="B107" s="40"/>
      <c r="C107" s="40"/>
      <c r="D107" s="40"/>
      <c r="E107" s="40"/>
      <c r="F107" s="40"/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0"/>
      <c r="W107" s="40"/>
      <c r="X107" s="40"/>
      <c r="Y107" s="40"/>
      <c r="Z107" s="40"/>
      <c r="AA107" s="46"/>
      <c r="AB107" s="40"/>
      <c r="AC107" s="46"/>
      <c r="AD107" s="46"/>
      <c r="AE107" s="46"/>
      <c r="AF107" s="46"/>
      <c r="AG107" s="46"/>
      <c r="AH107" s="46"/>
      <c r="AI107" s="47"/>
      <c r="AJ107" s="46"/>
      <c r="AK107" s="46"/>
      <c r="AL107" s="46"/>
      <c r="AM107" s="46"/>
      <c r="AN107" s="46"/>
      <c r="AO107" s="46"/>
      <c r="AP107" s="46"/>
      <c r="AQ107" s="46"/>
      <c r="AR107" s="40"/>
      <c r="AS107" s="46"/>
      <c r="AT107" s="40"/>
      <c r="AU107" s="40"/>
      <c r="AV107" s="46"/>
      <c r="AW107" s="46"/>
      <c r="AX107" s="46"/>
      <c r="AY107" s="46"/>
      <c r="AZ107" s="46"/>
      <c r="BA107" s="46"/>
      <c r="BB107" s="46"/>
      <c r="BC107" s="46"/>
      <c r="BD107" s="46"/>
      <c r="BE107" s="47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26"/>
      <c r="CI107" s="26"/>
      <c r="CJ107" s="26"/>
      <c r="CK107" s="26"/>
      <c r="CL107" s="26"/>
    </row>
    <row r="108" spans="1:90" ht="12.75">
      <c r="A108" s="40"/>
      <c r="B108" s="710"/>
      <c r="C108" s="710"/>
      <c r="D108" s="710"/>
      <c r="E108" s="710"/>
      <c r="F108" s="40"/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0"/>
      <c r="W108" s="40"/>
      <c r="X108" s="40"/>
      <c r="Y108" s="40"/>
      <c r="Z108" s="40"/>
      <c r="AA108" s="46"/>
      <c r="AB108" s="40"/>
      <c r="AC108" s="46"/>
      <c r="AD108" s="46"/>
      <c r="AE108" s="46"/>
      <c r="AF108" s="46"/>
      <c r="AG108" s="46"/>
      <c r="AH108" s="46"/>
      <c r="AI108" s="47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0"/>
      <c r="AV108" s="46"/>
      <c r="AW108" s="46"/>
      <c r="AX108" s="46"/>
      <c r="AY108" s="46"/>
      <c r="AZ108" s="46"/>
      <c r="BA108" s="46"/>
      <c r="BB108" s="46"/>
      <c r="BC108" s="46"/>
      <c r="BD108" s="46"/>
      <c r="BE108" s="47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26"/>
      <c r="CI108" s="26"/>
      <c r="CJ108" s="26"/>
      <c r="CK108" s="26"/>
      <c r="CL108" s="26"/>
    </row>
    <row r="109" spans="1:90" ht="12.75">
      <c r="A109" s="40"/>
      <c r="B109" s="710"/>
      <c r="C109" s="710"/>
      <c r="D109" s="710"/>
      <c r="E109" s="710"/>
      <c r="F109" s="40"/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0"/>
      <c r="W109" s="40"/>
      <c r="X109" s="40"/>
      <c r="Y109" s="40"/>
      <c r="Z109" s="40"/>
      <c r="AA109" s="46"/>
      <c r="AB109" s="40"/>
      <c r="AC109" s="46"/>
      <c r="AD109" s="46"/>
      <c r="AE109" s="46"/>
      <c r="AF109" s="46"/>
      <c r="AG109" s="46"/>
      <c r="AH109" s="46"/>
      <c r="AI109" s="47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0"/>
      <c r="AV109" s="46"/>
      <c r="AW109" s="46"/>
      <c r="AX109" s="46"/>
      <c r="AY109" s="46"/>
      <c r="AZ109" s="46"/>
      <c r="BA109" s="46"/>
      <c r="BB109" s="46"/>
      <c r="BC109" s="46"/>
      <c r="BD109" s="46"/>
      <c r="BE109" s="47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26"/>
      <c r="CI109" s="26"/>
      <c r="CJ109" s="26"/>
      <c r="CK109" s="26"/>
      <c r="CL109" s="26"/>
    </row>
    <row r="110" spans="1:90" ht="12.75">
      <c r="A110" s="40"/>
      <c r="B110" s="710"/>
      <c r="C110" s="710"/>
      <c r="D110" s="710"/>
      <c r="E110" s="710"/>
      <c r="F110" s="40"/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0"/>
      <c r="W110" s="40"/>
      <c r="X110" s="40"/>
      <c r="Y110" s="40"/>
      <c r="Z110" s="40"/>
      <c r="AA110" s="46"/>
      <c r="AB110" s="40"/>
      <c r="AC110" s="46"/>
      <c r="AD110" s="46"/>
      <c r="AE110" s="46"/>
      <c r="AF110" s="46"/>
      <c r="AG110" s="46"/>
      <c r="AH110" s="46"/>
      <c r="AI110" s="47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0"/>
      <c r="AV110" s="46"/>
      <c r="AW110" s="46"/>
      <c r="AX110" s="46"/>
      <c r="AY110" s="40"/>
      <c r="AZ110" s="46"/>
      <c r="BA110" s="46"/>
      <c r="BB110" s="46"/>
      <c r="BC110" s="46"/>
      <c r="BD110" s="46"/>
      <c r="BE110" s="47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26"/>
      <c r="CI110" s="26"/>
      <c r="CJ110" s="26"/>
      <c r="CK110" s="26"/>
      <c r="CL110" s="26"/>
    </row>
    <row r="111" spans="1:90" ht="12.75">
      <c r="A111" s="40"/>
      <c r="B111" s="40"/>
      <c r="C111" s="40"/>
      <c r="D111" s="40"/>
      <c r="E111" s="40"/>
      <c r="F111" s="40"/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0"/>
      <c r="W111" s="40"/>
      <c r="X111" s="40"/>
      <c r="Y111" s="40"/>
      <c r="Z111" s="40"/>
      <c r="AA111" s="46"/>
      <c r="AB111" s="40"/>
      <c r="AC111" s="46"/>
      <c r="AD111" s="46"/>
      <c r="AE111" s="46"/>
      <c r="AF111" s="46"/>
      <c r="AG111" s="46"/>
      <c r="AH111" s="46"/>
      <c r="AI111" s="47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0"/>
      <c r="AV111" s="46"/>
      <c r="AW111" s="46"/>
      <c r="AX111" s="46"/>
      <c r="AY111" s="40"/>
      <c r="AZ111" s="46"/>
      <c r="BA111" s="46"/>
      <c r="BB111" s="46"/>
      <c r="BC111" s="46"/>
      <c r="BD111" s="46"/>
      <c r="BE111" s="47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26"/>
      <c r="CI111" s="26"/>
      <c r="CJ111" s="26"/>
      <c r="CK111" s="26"/>
      <c r="CL111" s="26"/>
    </row>
    <row r="112" spans="1:90" ht="12.75">
      <c r="A112" s="40"/>
      <c r="B112" s="40"/>
      <c r="C112" s="40"/>
      <c r="D112" s="40"/>
      <c r="E112" s="40"/>
      <c r="F112" s="40"/>
      <c r="G112" s="40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0"/>
      <c r="W112" s="40"/>
      <c r="X112" s="40"/>
      <c r="Y112" s="40"/>
      <c r="Z112" s="40"/>
      <c r="AA112" s="46"/>
      <c r="AB112" s="40"/>
      <c r="AC112" s="46"/>
      <c r="AD112" s="46"/>
      <c r="AE112" s="46"/>
      <c r="AF112" s="46"/>
      <c r="AG112" s="46"/>
      <c r="AH112" s="46"/>
      <c r="AI112" s="47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0"/>
      <c r="AV112" s="46"/>
      <c r="AW112" s="46"/>
      <c r="AX112" s="46"/>
      <c r="AY112" s="40"/>
      <c r="AZ112" s="46"/>
      <c r="BA112" s="46"/>
      <c r="BB112" s="46"/>
      <c r="BC112" s="46"/>
      <c r="BD112" s="46"/>
      <c r="BE112" s="47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26"/>
      <c r="CI112" s="26"/>
      <c r="CJ112" s="26"/>
      <c r="CK112" s="26"/>
      <c r="CL112" s="26"/>
    </row>
    <row r="113" spans="1:90" ht="12.75">
      <c r="A113" s="40"/>
      <c r="B113" s="710"/>
      <c r="C113" s="710"/>
      <c r="D113" s="710"/>
      <c r="E113" s="710"/>
      <c r="F113" s="40"/>
      <c r="G113" s="40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0"/>
      <c r="W113" s="40"/>
      <c r="X113" s="40"/>
      <c r="Y113" s="40"/>
      <c r="Z113" s="40"/>
      <c r="AA113" s="46"/>
      <c r="AB113" s="40"/>
      <c r="AC113" s="46"/>
      <c r="AD113" s="46"/>
      <c r="AE113" s="46"/>
      <c r="AF113" s="46"/>
      <c r="AG113" s="46"/>
      <c r="AH113" s="46"/>
      <c r="AI113" s="47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0"/>
      <c r="AV113" s="46"/>
      <c r="AW113" s="46"/>
      <c r="AX113" s="46"/>
      <c r="AY113" s="40"/>
      <c r="AZ113" s="46"/>
      <c r="BA113" s="46"/>
      <c r="BB113" s="46"/>
      <c r="BC113" s="46"/>
      <c r="BD113" s="46"/>
      <c r="BE113" s="47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26"/>
      <c r="CI113" s="26"/>
      <c r="CJ113" s="26"/>
      <c r="CK113" s="26"/>
      <c r="CL113" s="26"/>
    </row>
    <row r="114" spans="1:90" ht="12.75">
      <c r="A114" s="40"/>
      <c r="B114" s="571"/>
      <c r="C114" s="571"/>
      <c r="D114" s="571"/>
      <c r="E114" s="571"/>
      <c r="F114" s="40"/>
      <c r="G114" s="40"/>
      <c r="H114" s="41"/>
      <c r="I114" s="52"/>
      <c r="J114" s="41"/>
      <c r="K114" s="52"/>
      <c r="L114" s="41"/>
      <c r="M114" s="52"/>
      <c r="N114" s="41"/>
      <c r="O114" s="52"/>
      <c r="P114" s="41"/>
      <c r="Q114" s="53"/>
      <c r="R114" s="41"/>
      <c r="S114" s="52"/>
      <c r="T114" s="41"/>
      <c r="U114" s="52"/>
      <c r="V114" s="40"/>
      <c r="W114" s="52"/>
      <c r="X114" s="40"/>
      <c r="Y114" s="52"/>
      <c r="Z114" s="40"/>
      <c r="AA114" s="52"/>
      <c r="AB114" s="40"/>
      <c r="AC114" s="52"/>
      <c r="AD114" s="46"/>
      <c r="AE114" s="53"/>
      <c r="AF114" s="46"/>
      <c r="AG114" s="52"/>
      <c r="AH114" s="46"/>
      <c r="AI114" s="53"/>
      <c r="AJ114" s="46"/>
      <c r="AK114" s="52"/>
      <c r="AL114" s="46"/>
      <c r="AM114" s="53"/>
      <c r="AN114" s="46"/>
      <c r="AO114" s="54"/>
      <c r="AP114" s="46"/>
      <c r="AQ114" s="52"/>
      <c r="AR114" s="46"/>
      <c r="AS114" s="52"/>
      <c r="AT114" s="46"/>
      <c r="AU114" s="52"/>
      <c r="AV114" s="46"/>
      <c r="AW114" s="52"/>
      <c r="AX114" s="46"/>
      <c r="AY114" s="52"/>
      <c r="AZ114" s="46"/>
      <c r="BA114" s="52"/>
      <c r="BB114" s="46"/>
      <c r="BC114" s="54"/>
      <c r="BD114" s="46"/>
      <c r="BE114" s="53"/>
      <c r="BF114" s="46"/>
      <c r="BG114" s="53"/>
      <c r="BH114" s="46"/>
      <c r="BI114" s="53"/>
      <c r="BJ114" s="53"/>
      <c r="BK114" s="53"/>
      <c r="BL114" s="46"/>
      <c r="BM114" s="52"/>
      <c r="BN114" s="52"/>
      <c r="BO114" s="52"/>
      <c r="BP114" s="40"/>
      <c r="BQ114" s="52"/>
      <c r="BR114" s="40"/>
      <c r="BS114" s="52"/>
      <c r="BT114" s="40"/>
      <c r="BU114" s="52"/>
      <c r="BV114" s="40"/>
      <c r="BW114" s="52"/>
      <c r="BX114" s="40"/>
      <c r="BY114" s="52"/>
      <c r="BZ114" s="40"/>
      <c r="CA114" s="52"/>
      <c r="CB114" s="40"/>
      <c r="CC114" s="52"/>
      <c r="CD114" s="40"/>
      <c r="CE114" s="52"/>
      <c r="CF114" s="40"/>
      <c r="CG114" s="49"/>
      <c r="CH114" s="26"/>
      <c r="CI114" s="26"/>
      <c r="CJ114" s="26"/>
      <c r="CK114" s="26"/>
      <c r="CL114" s="26"/>
    </row>
    <row r="115" spans="1:90" ht="12.75">
      <c r="A115" s="5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</row>
    <row r="116" spans="1:90" ht="15.75">
      <c r="A116" s="714"/>
      <c r="B116" s="714"/>
      <c r="C116" s="714"/>
      <c r="D116" s="714"/>
      <c r="E116" s="714"/>
      <c r="F116" s="714"/>
      <c r="G116" s="714"/>
      <c r="H116" s="714"/>
      <c r="I116" s="714"/>
      <c r="J116" s="714"/>
      <c r="K116" s="714"/>
      <c r="L116" s="714"/>
      <c r="M116" s="714"/>
      <c r="N116" s="714"/>
      <c r="O116" s="714"/>
      <c r="P116" s="714"/>
      <c r="Q116" s="714"/>
      <c r="R116" s="714"/>
      <c r="S116" s="714"/>
      <c r="T116" s="714"/>
      <c r="U116" s="714"/>
      <c r="V116" s="714"/>
      <c r="W116" s="714"/>
      <c r="X116" s="714"/>
      <c r="Y116" s="714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26"/>
      <c r="CG116" s="26"/>
      <c r="CH116" s="26"/>
      <c r="CI116" s="26"/>
      <c r="CJ116" s="26"/>
      <c r="CK116" s="26"/>
      <c r="CL116" s="26"/>
    </row>
    <row r="117" spans="1:90" ht="12.75">
      <c r="A117" s="698"/>
      <c r="B117" s="699"/>
      <c r="C117" s="699"/>
      <c r="D117" s="699"/>
      <c r="E117" s="699"/>
      <c r="F117" s="698"/>
      <c r="G117" s="700"/>
      <c r="H117" s="715"/>
      <c r="I117" s="715"/>
      <c r="J117" s="715"/>
      <c r="K117" s="715"/>
      <c r="L117" s="715"/>
      <c r="M117" s="715"/>
      <c r="N117" s="715"/>
      <c r="O117" s="715"/>
      <c r="P117" s="715"/>
      <c r="Q117" s="715"/>
      <c r="R117" s="715"/>
      <c r="S117" s="715"/>
      <c r="T117" s="715"/>
      <c r="U117" s="715"/>
      <c r="V117" s="715"/>
      <c r="W117" s="715"/>
      <c r="X117" s="715"/>
      <c r="Y117" s="715"/>
      <c r="Z117" s="715"/>
      <c r="AA117" s="715"/>
      <c r="AB117" s="715"/>
      <c r="AC117" s="715"/>
      <c r="AD117" s="715"/>
      <c r="AE117" s="715"/>
      <c r="AF117" s="715"/>
      <c r="AG117" s="715"/>
      <c r="AH117" s="715"/>
      <c r="AI117" s="715"/>
      <c r="AJ117" s="715"/>
      <c r="AK117" s="715"/>
      <c r="AL117" s="715"/>
      <c r="AM117" s="715"/>
      <c r="AN117" s="715"/>
      <c r="AO117" s="715"/>
      <c r="AP117" s="715"/>
      <c r="AQ117" s="715"/>
      <c r="AR117" s="715"/>
      <c r="AS117" s="715"/>
      <c r="AT117" s="56"/>
      <c r="AU117" s="56"/>
      <c r="AV117" s="715"/>
      <c r="AW117" s="715"/>
      <c r="AX117" s="715"/>
      <c r="AY117" s="715"/>
      <c r="AZ117" s="715"/>
      <c r="BA117" s="715"/>
      <c r="BB117" s="56"/>
      <c r="BC117" s="56"/>
      <c r="BD117" s="56"/>
      <c r="BE117" s="56"/>
      <c r="BF117" s="715"/>
      <c r="BG117" s="715"/>
      <c r="BH117" s="715"/>
      <c r="BI117" s="715"/>
      <c r="BJ117" s="715"/>
      <c r="BK117" s="715"/>
      <c r="BL117" s="715"/>
      <c r="BM117" s="715"/>
      <c r="BN117" s="715"/>
      <c r="BO117" s="715"/>
      <c r="BP117" s="715"/>
      <c r="BQ117" s="715"/>
      <c r="BR117" s="715"/>
      <c r="BS117" s="715"/>
      <c r="BT117" s="571"/>
      <c r="BU117" s="571"/>
      <c r="BV117" s="571"/>
      <c r="BW117" s="571"/>
      <c r="BX117" s="571"/>
      <c r="BY117" s="571"/>
      <c r="BZ117" s="571"/>
      <c r="CA117" s="571"/>
      <c r="CB117" s="715"/>
      <c r="CC117" s="715"/>
      <c r="CD117" s="700"/>
      <c r="CE117" s="700"/>
      <c r="CF117" s="26"/>
      <c r="CG117" s="26"/>
      <c r="CH117" s="26"/>
      <c r="CI117" s="26"/>
      <c r="CJ117" s="26"/>
      <c r="CK117" s="26"/>
      <c r="CL117" s="26"/>
    </row>
    <row r="118" spans="1:90" ht="12.75">
      <c r="A118" s="698"/>
      <c r="B118" s="699"/>
      <c r="C118" s="699"/>
      <c r="D118" s="699"/>
      <c r="E118" s="699"/>
      <c r="F118" s="698"/>
      <c r="G118" s="698"/>
      <c r="H118" s="571"/>
      <c r="I118" s="571"/>
      <c r="J118" s="571"/>
      <c r="K118" s="571"/>
      <c r="L118" s="571"/>
      <c r="M118" s="571"/>
      <c r="N118" s="571"/>
      <c r="O118" s="571"/>
      <c r="P118" s="571"/>
      <c r="Q118" s="571"/>
      <c r="R118" s="571"/>
      <c r="S118" s="571"/>
      <c r="T118" s="571"/>
      <c r="U118" s="571"/>
      <c r="V118" s="571"/>
      <c r="W118" s="571"/>
      <c r="X118" s="571"/>
      <c r="Y118" s="571"/>
      <c r="Z118" s="571"/>
      <c r="AA118" s="571"/>
      <c r="AB118" s="571"/>
      <c r="AC118" s="571"/>
      <c r="AD118" s="571"/>
      <c r="AE118" s="571"/>
      <c r="AF118" s="716"/>
      <c r="AG118" s="716"/>
      <c r="AH118" s="571"/>
      <c r="AI118" s="571"/>
      <c r="AJ118" s="571"/>
      <c r="AK118" s="571"/>
      <c r="AL118" s="571"/>
      <c r="AM118" s="571"/>
      <c r="AN118" s="716"/>
      <c r="AO118" s="716"/>
      <c r="AP118" s="571"/>
      <c r="AQ118" s="571"/>
      <c r="AR118" s="571"/>
      <c r="AS118" s="571"/>
      <c r="AT118" s="571"/>
      <c r="AU118" s="571"/>
      <c r="AV118" s="716"/>
      <c r="AW118" s="716"/>
      <c r="AX118" s="571"/>
      <c r="AY118" s="571"/>
      <c r="AZ118" s="571"/>
      <c r="BA118" s="571"/>
      <c r="BB118" s="571"/>
      <c r="BC118" s="571"/>
      <c r="BD118" s="716"/>
      <c r="BE118" s="716"/>
      <c r="BF118" s="716"/>
      <c r="BG118" s="716"/>
      <c r="BH118" s="571"/>
      <c r="BI118" s="571"/>
      <c r="BJ118" s="37"/>
      <c r="BK118" s="37"/>
      <c r="BL118" s="571"/>
      <c r="BM118" s="571"/>
      <c r="BN118" s="37"/>
      <c r="BO118" s="37"/>
      <c r="BP118" s="716"/>
      <c r="BQ118" s="716"/>
      <c r="BR118" s="571"/>
      <c r="BS118" s="571"/>
      <c r="BT118" s="571"/>
      <c r="BU118" s="571"/>
      <c r="BV118" s="571"/>
      <c r="BW118" s="571"/>
      <c r="BX118" s="571"/>
      <c r="BY118" s="571"/>
      <c r="BZ118" s="571"/>
      <c r="CA118" s="571"/>
      <c r="CB118" s="571"/>
      <c r="CC118" s="571"/>
      <c r="CD118" s="700"/>
      <c r="CE118" s="700"/>
      <c r="CF118" s="26"/>
      <c r="CG118" s="26"/>
      <c r="CH118" s="26"/>
      <c r="CI118" s="26"/>
      <c r="CJ118" s="26"/>
      <c r="CK118" s="26"/>
      <c r="CL118" s="26"/>
    </row>
    <row r="119" spans="1:90" ht="12.75">
      <c r="A119" s="698"/>
      <c r="B119" s="699"/>
      <c r="C119" s="699"/>
      <c r="D119" s="699"/>
      <c r="E119" s="699"/>
      <c r="F119" s="698"/>
      <c r="G119" s="698"/>
      <c r="H119" s="26"/>
      <c r="I119" s="34"/>
      <c r="J119" s="26"/>
      <c r="K119" s="34"/>
      <c r="L119" s="26"/>
      <c r="M119" s="34"/>
      <c r="N119" s="26"/>
      <c r="O119" s="34"/>
      <c r="P119" s="26"/>
      <c r="Q119" s="34"/>
      <c r="R119" s="26"/>
      <c r="S119" s="34"/>
      <c r="T119" s="26"/>
      <c r="U119" s="34"/>
      <c r="V119" s="26"/>
      <c r="W119" s="34"/>
      <c r="X119" s="26"/>
      <c r="Y119" s="34"/>
      <c r="Z119" s="26"/>
      <c r="AA119" s="34"/>
      <c r="AB119" s="26"/>
      <c r="AC119" s="34"/>
      <c r="AD119" s="26"/>
      <c r="AE119" s="34"/>
      <c r="AF119" s="57"/>
      <c r="AG119" s="58"/>
      <c r="AH119" s="26"/>
      <c r="AI119" s="34"/>
      <c r="AJ119" s="26"/>
      <c r="AK119" s="34"/>
      <c r="AL119" s="26"/>
      <c r="AM119" s="34"/>
      <c r="AN119" s="57"/>
      <c r="AO119" s="58"/>
      <c r="AP119" s="26"/>
      <c r="AQ119" s="34"/>
      <c r="AR119" s="26"/>
      <c r="AS119" s="34"/>
      <c r="AT119" s="26"/>
      <c r="AU119" s="34"/>
      <c r="AV119" s="57"/>
      <c r="AW119" s="58"/>
      <c r="AX119" s="26"/>
      <c r="AY119" s="34"/>
      <c r="AZ119" s="26"/>
      <c r="BA119" s="34"/>
      <c r="BB119" s="26"/>
      <c r="BC119" s="34"/>
      <c r="BD119" s="57"/>
      <c r="BE119" s="58"/>
      <c r="BF119" s="57"/>
      <c r="BG119" s="58"/>
      <c r="BH119" s="26"/>
      <c r="BI119" s="34"/>
      <c r="BJ119" s="34"/>
      <c r="BK119" s="34"/>
      <c r="BL119" s="26"/>
      <c r="BM119" s="34"/>
      <c r="BN119" s="34"/>
      <c r="BO119" s="34"/>
      <c r="BP119" s="57"/>
      <c r="BQ119" s="58"/>
      <c r="BR119" s="26"/>
      <c r="BS119" s="34"/>
      <c r="BT119" s="26"/>
      <c r="BU119" s="34"/>
      <c r="BV119" s="26"/>
      <c r="BW119" s="34"/>
      <c r="BX119" s="26"/>
      <c r="BY119" s="34"/>
      <c r="BZ119" s="26"/>
      <c r="CA119" s="34"/>
      <c r="CB119" s="26"/>
      <c r="CC119" s="34"/>
      <c r="CD119" s="700"/>
      <c r="CE119" s="700"/>
      <c r="CF119" s="26"/>
      <c r="CG119" s="26"/>
      <c r="CH119" s="26"/>
      <c r="CI119" s="26"/>
      <c r="CJ119" s="26"/>
      <c r="CK119" s="26"/>
      <c r="CL119" s="26"/>
    </row>
    <row r="120" spans="1:90" ht="12.75">
      <c r="A120" s="40"/>
      <c r="B120" s="571"/>
      <c r="C120" s="571"/>
      <c r="D120" s="571"/>
      <c r="E120" s="571"/>
      <c r="F120" s="40"/>
      <c r="G120" s="40"/>
      <c r="H120" s="26"/>
      <c r="I120" s="26"/>
      <c r="J120" s="57"/>
      <c r="K120" s="57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57"/>
      <c r="AG120" s="57"/>
      <c r="AH120" s="26"/>
      <c r="AI120" s="26"/>
      <c r="AJ120" s="26"/>
      <c r="AK120" s="26"/>
      <c r="AL120" s="26"/>
      <c r="AM120" s="26"/>
      <c r="AN120" s="57"/>
      <c r="AO120" s="57"/>
      <c r="AP120" s="26"/>
      <c r="AQ120" s="26"/>
      <c r="AR120" s="26"/>
      <c r="AS120" s="26"/>
      <c r="AT120" s="26"/>
      <c r="AU120" s="26"/>
      <c r="AV120" s="57"/>
      <c r="AW120" s="57"/>
      <c r="AX120" s="26"/>
      <c r="AY120" s="26"/>
      <c r="AZ120" s="26"/>
      <c r="BA120" s="26"/>
      <c r="BB120" s="26"/>
      <c r="BC120" s="26"/>
      <c r="BD120" s="57"/>
      <c r="BE120" s="57"/>
      <c r="BF120" s="57"/>
      <c r="BG120" s="57"/>
      <c r="BH120" s="26"/>
      <c r="BI120" s="26"/>
      <c r="BJ120" s="26"/>
      <c r="BK120" s="26"/>
      <c r="BL120" s="26"/>
      <c r="BM120" s="26"/>
      <c r="BN120" s="26"/>
      <c r="BO120" s="26"/>
      <c r="BP120" s="57"/>
      <c r="BQ120" s="57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</row>
    <row r="121" spans="1:90" ht="12.75">
      <c r="A121" s="40"/>
      <c r="B121" s="708"/>
      <c r="C121" s="709"/>
      <c r="D121" s="709"/>
      <c r="E121" s="709"/>
      <c r="F121" s="40"/>
      <c r="G121" s="40"/>
      <c r="H121" s="26"/>
      <c r="I121" s="26"/>
      <c r="J121" s="57"/>
      <c r="K121" s="57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57"/>
      <c r="AG121" s="57"/>
      <c r="AH121" s="26"/>
      <c r="AI121" s="26"/>
      <c r="AJ121" s="26"/>
      <c r="AK121" s="26"/>
      <c r="AL121" s="26"/>
      <c r="AM121" s="26"/>
      <c r="AN121" s="57"/>
      <c r="AO121" s="57"/>
      <c r="AP121" s="26"/>
      <c r="AQ121" s="26"/>
      <c r="AR121" s="26"/>
      <c r="AS121" s="26"/>
      <c r="AT121" s="26"/>
      <c r="AU121" s="26"/>
      <c r="AV121" s="57"/>
      <c r="AW121" s="57"/>
      <c r="AX121" s="26"/>
      <c r="AY121" s="26"/>
      <c r="AZ121" s="26"/>
      <c r="BA121" s="26"/>
      <c r="BB121" s="26"/>
      <c r="BC121" s="26"/>
      <c r="BD121" s="57"/>
      <c r="BE121" s="57"/>
      <c r="BF121" s="57"/>
      <c r="BG121" s="57"/>
      <c r="BH121" s="26"/>
      <c r="BI121" s="26"/>
      <c r="BJ121" s="26"/>
      <c r="BK121" s="26"/>
      <c r="BL121" s="26"/>
      <c r="BM121" s="26"/>
      <c r="BN121" s="26"/>
      <c r="BO121" s="26"/>
      <c r="BP121" s="57"/>
      <c r="BQ121" s="57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</row>
    <row r="122" spans="1:90" ht="12.75">
      <c r="A122" s="40"/>
      <c r="B122" s="710"/>
      <c r="C122" s="710"/>
      <c r="D122" s="710"/>
      <c r="E122" s="710"/>
      <c r="F122" s="40"/>
      <c r="G122" s="40"/>
      <c r="H122" s="26"/>
      <c r="I122" s="26"/>
      <c r="J122" s="57"/>
      <c r="K122" s="57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57"/>
      <c r="AG122" s="57"/>
      <c r="AH122" s="26"/>
      <c r="AI122" s="26"/>
      <c r="AJ122" s="26"/>
      <c r="AK122" s="26"/>
      <c r="AL122" s="26"/>
      <c r="AM122" s="26"/>
      <c r="AN122" s="57"/>
      <c r="AO122" s="57"/>
      <c r="AP122" s="26"/>
      <c r="AQ122" s="26"/>
      <c r="AR122" s="26"/>
      <c r="AS122" s="26"/>
      <c r="AT122" s="26"/>
      <c r="AU122" s="26"/>
      <c r="AV122" s="57"/>
      <c r="AW122" s="57"/>
      <c r="AX122" s="26"/>
      <c r="AY122" s="26"/>
      <c r="AZ122" s="26"/>
      <c r="BA122" s="26"/>
      <c r="BB122" s="26"/>
      <c r="BC122" s="26"/>
      <c r="BD122" s="57"/>
      <c r="BE122" s="57"/>
      <c r="BF122" s="57"/>
      <c r="BG122" s="57"/>
      <c r="BH122" s="26"/>
      <c r="BI122" s="26"/>
      <c r="BJ122" s="26"/>
      <c r="BK122" s="26"/>
      <c r="BL122" s="26"/>
      <c r="BM122" s="26"/>
      <c r="BN122" s="26"/>
      <c r="BO122" s="26"/>
      <c r="BP122" s="57"/>
      <c r="BQ122" s="57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</row>
    <row r="123" spans="1:90" ht="12.75">
      <c r="A123" s="40"/>
      <c r="B123" s="710"/>
      <c r="C123" s="710"/>
      <c r="D123" s="710"/>
      <c r="E123" s="710"/>
      <c r="F123" s="40"/>
      <c r="G123" s="40"/>
      <c r="H123" s="26"/>
      <c r="I123" s="26"/>
      <c r="J123" s="57"/>
      <c r="K123" s="57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57"/>
      <c r="AG123" s="57"/>
      <c r="AH123" s="26"/>
      <c r="AI123" s="26"/>
      <c r="AJ123" s="26"/>
      <c r="AK123" s="26"/>
      <c r="AL123" s="26"/>
      <c r="AM123" s="26"/>
      <c r="AN123" s="57"/>
      <c r="AO123" s="57"/>
      <c r="AP123" s="26"/>
      <c r="AQ123" s="26"/>
      <c r="AR123" s="26"/>
      <c r="AS123" s="26"/>
      <c r="AT123" s="26"/>
      <c r="AU123" s="26"/>
      <c r="AV123" s="57"/>
      <c r="AW123" s="57"/>
      <c r="AX123" s="26"/>
      <c r="AY123" s="26"/>
      <c r="AZ123" s="26"/>
      <c r="BA123" s="26"/>
      <c r="BB123" s="26"/>
      <c r="BC123" s="26"/>
      <c r="BD123" s="57"/>
      <c r="BE123" s="57"/>
      <c r="BF123" s="57"/>
      <c r="BG123" s="57"/>
      <c r="BH123" s="26"/>
      <c r="BI123" s="26"/>
      <c r="BJ123" s="26"/>
      <c r="BK123" s="26"/>
      <c r="BL123" s="26"/>
      <c r="BM123" s="26"/>
      <c r="BN123" s="26"/>
      <c r="BO123" s="26"/>
      <c r="BP123" s="57"/>
      <c r="BQ123" s="57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</row>
    <row r="124" spans="1:90" ht="12.75">
      <c r="A124" s="40"/>
      <c r="B124" s="708"/>
      <c r="C124" s="709"/>
      <c r="D124" s="709"/>
      <c r="E124" s="709"/>
      <c r="F124" s="40"/>
      <c r="G124" s="40"/>
      <c r="H124" s="26"/>
      <c r="I124" s="26"/>
      <c r="J124" s="57"/>
      <c r="K124" s="57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57"/>
      <c r="AG124" s="57"/>
      <c r="AH124" s="26"/>
      <c r="AI124" s="26"/>
      <c r="AJ124" s="26"/>
      <c r="AK124" s="26"/>
      <c r="AL124" s="26"/>
      <c r="AM124" s="26"/>
      <c r="AN124" s="57"/>
      <c r="AO124" s="57"/>
      <c r="AP124" s="26"/>
      <c r="AQ124" s="26"/>
      <c r="AR124" s="26"/>
      <c r="AS124" s="26"/>
      <c r="AT124" s="26"/>
      <c r="AU124" s="26"/>
      <c r="AV124" s="57"/>
      <c r="AW124" s="57"/>
      <c r="AX124" s="26"/>
      <c r="AY124" s="26"/>
      <c r="AZ124" s="26"/>
      <c r="BA124" s="26"/>
      <c r="BB124" s="26"/>
      <c r="BC124" s="26"/>
      <c r="BD124" s="57"/>
      <c r="BE124" s="57"/>
      <c r="BF124" s="57"/>
      <c r="BG124" s="57"/>
      <c r="BH124" s="26"/>
      <c r="BI124" s="26"/>
      <c r="BJ124" s="26"/>
      <c r="BK124" s="26"/>
      <c r="BL124" s="26"/>
      <c r="BM124" s="26"/>
      <c r="BN124" s="26"/>
      <c r="BO124" s="26"/>
      <c r="BP124" s="57"/>
      <c r="BQ124" s="57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</row>
    <row r="125" spans="1:90" ht="12.75">
      <c r="A125" s="40"/>
      <c r="B125" s="713"/>
      <c r="C125" s="710"/>
      <c r="D125" s="710"/>
      <c r="E125" s="710"/>
      <c r="F125" s="40"/>
      <c r="G125" s="40"/>
      <c r="H125" s="26"/>
      <c r="I125" s="26"/>
      <c r="J125" s="57"/>
      <c r="K125" s="57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57"/>
      <c r="AG125" s="57"/>
      <c r="AH125" s="26"/>
      <c r="AI125" s="26"/>
      <c r="AJ125" s="26"/>
      <c r="AK125" s="26"/>
      <c r="AL125" s="26"/>
      <c r="AM125" s="26"/>
      <c r="AN125" s="57"/>
      <c r="AO125" s="57"/>
      <c r="AP125" s="26"/>
      <c r="AQ125" s="26"/>
      <c r="AR125" s="26"/>
      <c r="AS125" s="26"/>
      <c r="AT125" s="26"/>
      <c r="AU125" s="26"/>
      <c r="AV125" s="57"/>
      <c r="AW125" s="57"/>
      <c r="AX125" s="26"/>
      <c r="AY125" s="26"/>
      <c r="AZ125" s="26"/>
      <c r="BA125" s="26"/>
      <c r="BB125" s="26"/>
      <c r="BC125" s="26"/>
      <c r="BD125" s="57"/>
      <c r="BE125" s="57"/>
      <c r="BF125" s="57"/>
      <c r="BG125" s="57"/>
      <c r="BH125" s="26"/>
      <c r="BI125" s="26"/>
      <c r="BJ125" s="26"/>
      <c r="BK125" s="26"/>
      <c r="BL125" s="26"/>
      <c r="BM125" s="26"/>
      <c r="BN125" s="26"/>
      <c r="BO125" s="26"/>
      <c r="BP125" s="57"/>
      <c r="BQ125" s="57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</row>
    <row r="126" spans="1:90" ht="12.75">
      <c r="A126" s="40"/>
      <c r="B126" s="713"/>
      <c r="C126" s="710"/>
      <c r="D126" s="710"/>
      <c r="E126" s="710"/>
      <c r="F126" s="40"/>
      <c r="G126" s="40"/>
      <c r="H126" s="26"/>
      <c r="I126" s="26"/>
      <c r="J126" s="57"/>
      <c r="K126" s="57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57"/>
      <c r="AG126" s="57"/>
      <c r="AH126" s="26"/>
      <c r="AI126" s="26"/>
      <c r="AJ126" s="26"/>
      <c r="AK126" s="26"/>
      <c r="AL126" s="26"/>
      <c r="AM126" s="26"/>
      <c r="AN126" s="57"/>
      <c r="AO126" s="57"/>
      <c r="AP126" s="26"/>
      <c r="AQ126" s="26"/>
      <c r="AR126" s="26"/>
      <c r="AS126" s="26"/>
      <c r="AT126" s="26"/>
      <c r="AU126" s="26"/>
      <c r="AV126" s="57"/>
      <c r="AW126" s="57"/>
      <c r="AX126" s="26"/>
      <c r="AY126" s="26"/>
      <c r="AZ126" s="26"/>
      <c r="BA126" s="26"/>
      <c r="BB126" s="26"/>
      <c r="BC126" s="26"/>
      <c r="BD126" s="57"/>
      <c r="BE126" s="57"/>
      <c r="BF126" s="57"/>
      <c r="BG126" s="57"/>
      <c r="BH126" s="26"/>
      <c r="BI126" s="26"/>
      <c r="BJ126" s="26"/>
      <c r="BK126" s="26"/>
      <c r="BL126" s="26"/>
      <c r="BM126" s="26"/>
      <c r="BN126" s="26"/>
      <c r="BO126" s="26"/>
      <c r="BP126" s="57"/>
      <c r="BQ126" s="57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</row>
    <row r="127" spans="1:90" ht="12.75">
      <c r="A127" s="40"/>
      <c r="B127" s="708"/>
      <c r="C127" s="708"/>
      <c r="D127" s="708"/>
      <c r="E127" s="708"/>
      <c r="F127" s="40"/>
      <c r="G127" s="40"/>
      <c r="H127" s="26"/>
      <c r="I127" s="26"/>
      <c r="J127" s="57"/>
      <c r="K127" s="57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57"/>
      <c r="AG127" s="57"/>
      <c r="AH127" s="26"/>
      <c r="AI127" s="26"/>
      <c r="AJ127" s="26"/>
      <c r="AK127" s="26"/>
      <c r="AL127" s="26"/>
      <c r="AM127" s="26"/>
      <c r="AN127" s="57"/>
      <c r="AO127" s="57"/>
      <c r="AP127" s="26"/>
      <c r="AQ127" s="26"/>
      <c r="AR127" s="26"/>
      <c r="AS127" s="26"/>
      <c r="AT127" s="26"/>
      <c r="AU127" s="26"/>
      <c r="AV127" s="57"/>
      <c r="AW127" s="57"/>
      <c r="AX127" s="26"/>
      <c r="AY127" s="26"/>
      <c r="AZ127" s="26"/>
      <c r="BA127" s="26"/>
      <c r="BB127" s="26"/>
      <c r="BC127" s="26"/>
      <c r="BD127" s="57"/>
      <c r="BE127" s="57"/>
      <c r="BF127" s="57"/>
      <c r="BG127" s="57"/>
      <c r="BH127" s="26"/>
      <c r="BI127" s="26"/>
      <c r="BJ127" s="26"/>
      <c r="BK127" s="26"/>
      <c r="BL127" s="26"/>
      <c r="BM127" s="26"/>
      <c r="BN127" s="26"/>
      <c r="BO127" s="26"/>
      <c r="BP127" s="57"/>
      <c r="BQ127" s="57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</row>
    <row r="128" spans="1:90" ht="12.75">
      <c r="A128" s="40"/>
      <c r="B128" s="709"/>
      <c r="C128" s="708"/>
      <c r="D128" s="708"/>
      <c r="E128" s="708"/>
      <c r="F128" s="40"/>
      <c r="G128" s="40"/>
      <c r="H128" s="26"/>
      <c r="I128" s="26"/>
      <c r="J128" s="57"/>
      <c r="K128" s="57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57"/>
      <c r="AG128" s="57"/>
      <c r="AH128" s="26"/>
      <c r="AI128" s="26"/>
      <c r="AJ128" s="26"/>
      <c r="AK128" s="26"/>
      <c r="AL128" s="26"/>
      <c r="AM128" s="26"/>
      <c r="AN128" s="57"/>
      <c r="AO128" s="57"/>
      <c r="AP128" s="26"/>
      <c r="AQ128" s="26"/>
      <c r="AR128" s="26"/>
      <c r="AS128" s="26"/>
      <c r="AT128" s="26"/>
      <c r="AU128" s="26"/>
      <c r="AV128" s="57"/>
      <c r="AW128" s="57"/>
      <c r="AX128" s="26"/>
      <c r="AY128" s="26"/>
      <c r="AZ128" s="26"/>
      <c r="BA128" s="26"/>
      <c r="BB128" s="26"/>
      <c r="BC128" s="26"/>
      <c r="BD128" s="57"/>
      <c r="BE128" s="57"/>
      <c r="BF128" s="57"/>
      <c r="BG128" s="57"/>
      <c r="BH128" s="26"/>
      <c r="BI128" s="26"/>
      <c r="BJ128" s="26"/>
      <c r="BK128" s="26"/>
      <c r="BL128" s="26"/>
      <c r="BM128" s="26"/>
      <c r="BN128" s="26"/>
      <c r="BO128" s="26"/>
      <c r="BP128" s="57"/>
      <c r="BQ128" s="57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</row>
    <row r="129" spans="1:90" ht="12.75">
      <c r="A129" s="40"/>
      <c r="B129" s="571"/>
      <c r="C129" s="571"/>
      <c r="D129" s="571"/>
      <c r="E129" s="571"/>
      <c r="F129" s="40"/>
      <c r="G129" s="40"/>
      <c r="H129" s="26"/>
      <c r="I129" s="26"/>
      <c r="J129" s="57"/>
      <c r="K129" s="57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57"/>
      <c r="AG129" s="57"/>
      <c r="AH129" s="26"/>
      <c r="AI129" s="26"/>
      <c r="AJ129" s="26"/>
      <c r="AK129" s="26"/>
      <c r="AL129" s="26"/>
      <c r="AM129" s="26"/>
      <c r="AN129" s="57"/>
      <c r="AO129" s="57"/>
      <c r="AP129" s="26"/>
      <c r="AQ129" s="26"/>
      <c r="AR129" s="26"/>
      <c r="AS129" s="26"/>
      <c r="AT129" s="26"/>
      <c r="AU129" s="26"/>
      <c r="AV129" s="57"/>
      <c r="AW129" s="57"/>
      <c r="AX129" s="26"/>
      <c r="AY129" s="26"/>
      <c r="AZ129" s="26"/>
      <c r="BA129" s="26"/>
      <c r="BB129" s="26"/>
      <c r="BC129" s="26"/>
      <c r="BD129" s="57"/>
      <c r="BE129" s="57"/>
      <c r="BF129" s="57"/>
      <c r="BG129" s="57"/>
      <c r="BH129" s="26"/>
      <c r="BI129" s="26"/>
      <c r="BJ129" s="26"/>
      <c r="BK129" s="26"/>
      <c r="BL129" s="26"/>
      <c r="BM129" s="26"/>
      <c r="BN129" s="26"/>
      <c r="BO129" s="26"/>
      <c r="BP129" s="57"/>
      <c r="BQ129" s="57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</row>
    <row r="130" spans="1:90" ht="12.75">
      <c r="A130" s="40"/>
      <c r="B130" s="713"/>
      <c r="C130" s="710"/>
      <c r="D130" s="710"/>
      <c r="E130" s="710"/>
      <c r="F130" s="40"/>
      <c r="G130" s="40"/>
      <c r="H130" s="26"/>
      <c r="I130" s="26"/>
      <c r="J130" s="57"/>
      <c r="K130" s="57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57"/>
      <c r="AG130" s="57"/>
      <c r="AH130" s="26"/>
      <c r="AI130" s="26"/>
      <c r="AJ130" s="26"/>
      <c r="AK130" s="26"/>
      <c r="AL130" s="26"/>
      <c r="AM130" s="26"/>
      <c r="AN130" s="57"/>
      <c r="AO130" s="57"/>
      <c r="AP130" s="26"/>
      <c r="AQ130" s="26"/>
      <c r="AR130" s="26"/>
      <c r="AS130" s="26"/>
      <c r="AT130" s="26"/>
      <c r="AU130" s="26"/>
      <c r="AV130" s="57"/>
      <c r="AW130" s="57"/>
      <c r="AX130" s="26"/>
      <c r="AY130" s="26"/>
      <c r="AZ130" s="26"/>
      <c r="BA130" s="26"/>
      <c r="BB130" s="26"/>
      <c r="BC130" s="26"/>
      <c r="BD130" s="57"/>
      <c r="BE130" s="57"/>
      <c r="BF130" s="57"/>
      <c r="BG130" s="57"/>
      <c r="BH130" s="26"/>
      <c r="BI130" s="26"/>
      <c r="BJ130" s="26"/>
      <c r="BK130" s="26"/>
      <c r="BL130" s="26"/>
      <c r="BM130" s="26"/>
      <c r="BN130" s="26"/>
      <c r="BO130" s="26"/>
      <c r="BP130" s="57"/>
      <c r="BQ130" s="57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</row>
    <row r="131" spans="1:90" ht="12.75">
      <c r="A131" s="40"/>
      <c r="B131" s="713"/>
      <c r="C131" s="710"/>
      <c r="D131" s="710"/>
      <c r="E131" s="710"/>
      <c r="F131" s="40"/>
      <c r="G131" s="40"/>
      <c r="H131" s="26"/>
      <c r="I131" s="26"/>
      <c r="J131" s="57"/>
      <c r="K131" s="57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57"/>
      <c r="AG131" s="57"/>
      <c r="AH131" s="26"/>
      <c r="AI131" s="26"/>
      <c r="AJ131" s="26"/>
      <c r="AK131" s="26"/>
      <c r="AL131" s="26"/>
      <c r="AM131" s="26"/>
      <c r="AN131" s="57"/>
      <c r="AO131" s="57"/>
      <c r="AP131" s="26"/>
      <c r="AQ131" s="26"/>
      <c r="AR131" s="26"/>
      <c r="AS131" s="26"/>
      <c r="AT131" s="26"/>
      <c r="AU131" s="26"/>
      <c r="AV131" s="57"/>
      <c r="AW131" s="57"/>
      <c r="AX131" s="26"/>
      <c r="AY131" s="26"/>
      <c r="AZ131" s="26"/>
      <c r="BA131" s="26"/>
      <c r="BB131" s="26"/>
      <c r="BC131" s="26"/>
      <c r="BD131" s="57"/>
      <c r="BE131" s="57"/>
      <c r="BF131" s="57"/>
      <c r="BG131" s="57"/>
      <c r="BH131" s="26"/>
      <c r="BI131" s="26"/>
      <c r="BJ131" s="26"/>
      <c r="BK131" s="26"/>
      <c r="BL131" s="26"/>
      <c r="BM131" s="26"/>
      <c r="BN131" s="26"/>
      <c r="BO131" s="26"/>
      <c r="BP131" s="57"/>
      <c r="BQ131" s="57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</row>
    <row r="132" spans="1:90" ht="12.75">
      <c r="A132" s="40"/>
      <c r="B132" s="708"/>
      <c r="C132" s="709"/>
      <c r="D132" s="709"/>
      <c r="E132" s="709"/>
      <c r="F132" s="40"/>
      <c r="G132" s="40"/>
      <c r="H132" s="26"/>
      <c r="I132" s="26"/>
      <c r="J132" s="57"/>
      <c r="K132" s="57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57"/>
      <c r="AG132" s="57"/>
      <c r="AH132" s="26"/>
      <c r="AI132" s="26"/>
      <c r="AJ132" s="26"/>
      <c r="AK132" s="26"/>
      <c r="AL132" s="26"/>
      <c r="AM132" s="26"/>
      <c r="AN132" s="57"/>
      <c r="AO132" s="57"/>
      <c r="AP132" s="26"/>
      <c r="AQ132" s="26"/>
      <c r="AR132" s="26"/>
      <c r="AS132" s="26"/>
      <c r="AT132" s="26"/>
      <c r="AU132" s="26"/>
      <c r="AV132" s="57"/>
      <c r="AW132" s="57"/>
      <c r="AX132" s="26"/>
      <c r="AY132" s="26"/>
      <c r="AZ132" s="26"/>
      <c r="BA132" s="26"/>
      <c r="BB132" s="26"/>
      <c r="BC132" s="26"/>
      <c r="BD132" s="57"/>
      <c r="BE132" s="57"/>
      <c r="BF132" s="57"/>
      <c r="BG132" s="57"/>
      <c r="BH132" s="26"/>
      <c r="BI132" s="26"/>
      <c r="BJ132" s="26"/>
      <c r="BK132" s="26"/>
      <c r="BL132" s="26"/>
      <c r="BM132" s="26"/>
      <c r="BN132" s="26"/>
      <c r="BO132" s="26"/>
      <c r="BP132" s="57"/>
      <c r="BQ132" s="57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</row>
    <row r="133" spans="1:90" ht="12.75">
      <c r="A133" s="40"/>
      <c r="B133" s="710"/>
      <c r="C133" s="710"/>
      <c r="D133" s="710"/>
      <c r="E133" s="710"/>
      <c r="F133" s="40"/>
      <c r="G133" s="40"/>
      <c r="H133" s="26"/>
      <c r="I133" s="26"/>
      <c r="J133" s="57"/>
      <c r="K133" s="57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57"/>
      <c r="AG133" s="57"/>
      <c r="AH133" s="26"/>
      <c r="AI133" s="26"/>
      <c r="AJ133" s="26"/>
      <c r="AK133" s="26"/>
      <c r="AL133" s="26"/>
      <c r="AM133" s="26"/>
      <c r="AN133" s="57"/>
      <c r="AO133" s="57"/>
      <c r="AP133" s="26"/>
      <c r="AQ133" s="26"/>
      <c r="AR133" s="26"/>
      <c r="AS133" s="26"/>
      <c r="AT133" s="26"/>
      <c r="AU133" s="26"/>
      <c r="AV133" s="57"/>
      <c r="AW133" s="57"/>
      <c r="AX133" s="26"/>
      <c r="AY133" s="26"/>
      <c r="AZ133" s="26"/>
      <c r="BA133" s="26"/>
      <c r="BB133" s="26"/>
      <c r="BC133" s="26"/>
      <c r="BD133" s="57"/>
      <c r="BE133" s="57"/>
      <c r="BF133" s="57"/>
      <c r="BG133" s="57"/>
      <c r="BH133" s="26"/>
      <c r="BI133" s="26"/>
      <c r="BJ133" s="26"/>
      <c r="BK133" s="26"/>
      <c r="BL133" s="26"/>
      <c r="BM133" s="26"/>
      <c r="BN133" s="26"/>
      <c r="BO133" s="26"/>
      <c r="BP133" s="57"/>
      <c r="BQ133" s="57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</row>
    <row r="134" spans="1:90" ht="12.75">
      <c r="A134" s="40"/>
      <c r="B134" s="710"/>
      <c r="C134" s="710"/>
      <c r="D134" s="710"/>
      <c r="E134" s="710"/>
      <c r="F134" s="40"/>
      <c r="G134" s="40"/>
      <c r="H134" s="26"/>
      <c r="I134" s="26"/>
      <c r="J134" s="57"/>
      <c r="K134" s="57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57"/>
      <c r="AG134" s="57"/>
      <c r="AH134" s="26"/>
      <c r="AI134" s="26"/>
      <c r="AJ134" s="26"/>
      <c r="AK134" s="26"/>
      <c r="AL134" s="26"/>
      <c r="AM134" s="26"/>
      <c r="AN134" s="57"/>
      <c r="AO134" s="57"/>
      <c r="AP134" s="26"/>
      <c r="AQ134" s="26"/>
      <c r="AR134" s="26"/>
      <c r="AS134" s="26"/>
      <c r="AT134" s="26"/>
      <c r="AU134" s="26"/>
      <c r="AV134" s="57"/>
      <c r="AW134" s="57"/>
      <c r="AX134" s="26"/>
      <c r="AY134" s="26"/>
      <c r="AZ134" s="26"/>
      <c r="BA134" s="26"/>
      <c r="BB134" s="26"/>
      <c r="BC134" s="26"/>
      <c r="BD134" s="57"/>
      <c r="BE134" s="57"/>
      <c r="BF134" s="57"/>
      <c r="BG134" s="57"/>
      <c r="BH134" s="26"/>
      <c r="BI134" s="26"/>
      <c r="BJ134" s="26"/>
      <c r="BK134" s="26"/>
      <c r="BL134" s="26"/>
      <c r="BM134" s="26"/>
      <c r="BN134" s="26"/>
      <c r="BO134" s="26"/>
      <c r="BP134" s="57"/>
      <c r="BQ134" s="57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</row>
    <row r="135" spans="1:90" ht="12.75">
      <c r="A135" s="40"/>
      <c r="B135" s="710"/>
      <c r="C135" s="710"/>
      <c r="D135" s="710"/>
      <c r="E135" s="710"/>
      <c r="F135" s="40"/>
      <c r="G135" s="40"/>
      <c r="H135" s="26"/>
      <c r="I135" s="26"/>
      <c r="J135" s="57"/>
      <c r="K135" s="57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57"/>
      <c r="AG135" s="57"/>
      <c r="AH135" s="26"/>
      <c r="AI135" s="26"/>
      <c r="AJ135" s="26"/>
      <c r="AK135" s="26"/>
      <c r="AL135" s="26"/>
      <c r="AM135" s="26"/>
      <c r="AN135" s="57"/>
      <c r="AO135" s="57"/>
      <c r="AP135" s="26"/>
      <c r="AQ135" s="26"/>
      <c r="AR135" s="26"/>
      <c r="AS135" s="26"/>
      <c r="AT135" s="26"/>
      <c r="AU135" s="26"/>
      <c r="AV135" s="57"/>
      <c r="AW135" s="57"/>
      <c r="AX135" s="26"/>
      <c r="AY135" s="26"/>
      <c r="AZ135" s="26"/>
      <c r="BA135" s="26"/>
      <c r="BB135" s="26"/>
      <c r="BC135" s="26"/>
      <c r="BD135" s="57"/>
      <c r="BE135" s="57"/>
      <c r="BF135" s="57"/>
      <c r="BG135" s="57"/>
      <c r="BH135" s="26"/>
      <c r="BI135" s="26"/>
      <c r="BJ135" s="26"/>
      <c r="BK135" s="26"/>
      <c r="BL135" s="26"/>
      <c r="BM135" s="26"/>
      <c r="BN135" s="26"/>
      <c r="BO135" s="26"/>
      <c r="BP135" s="57"/>
      <c r="BQ135" s="57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</row>
    <row r="136" spans="1:90" ht="12.75">
      <c r="A136" s="40"/>
      <c r="B136" s="710"/>
      <c r="C136" s="710"/>
      <c r="D136" s="710"/>
      <c r="E136" s="710"/>
      <c r="F136" s="40"/>
      <c r="G136" s="40"/>
      <c r="H136" s="26"/>
      <c r="I136" s="26"/>
      <c r="J136" s="57"/>
      <c r="K136" s="57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57"/>
      <c r="AG136" s="57"/>
      <c r="AH136" s="26"/>
      <c r="AI136" s="26"/>
      <c r="AJ136" s="26"/>
      <c r="AK136" s="26"/>
      <c r="AL136" s="26"/>
      <c r="AM136" s="26"/>
      <c r="AN136" s="57"/>
      <c r="AO136" s="57"/>
      <c r="AP136" s="26"/>
      <c r="AQ136" s="26"/>
      <c r="AR136" s="26"/>
      <c r="AS136" s="26"/>
      <c r="AT136" s="26"/>
      <c r="AU136" s="26"/>
      <c r="AV136" s="57"/>
      <c r="AW136" s="57"/>
      <c r="AX136" s="26"/>
      <c r="AY136" s="26"/>
      <c r="AZ136" s="26"/>
      <c r="BA136" s="26"/>
      <c r="BB136" s="26"/>
      <c r="BC136" s="26"/>
      <c r="BD136" s="57"/>
      <c r="BE136" s="57"/>
      <c r="BF136" s="57"/>
      <c r="BG136" s="57"/>
      <c r="BH136" s="26"/>
      <c r="BI136" s="26"/>
      <c r="BJ136" s="26"/>
      <c r="BK136" s="26"/>
      <c r="BL136" s="26"/>
      <c r="BM136" s="26"/>
      <c r="BN136" s="26"/>
      <c r="BO136" s="26"/>
      <c r="BP136" s="57"/>
      <c r="BQ136" s="57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</row>
    <row r="137" spans="1:90" ht="12.75">
      <c r="A137" s="40"/>
      <c r="B137" s="710"/>
      <c r="C137" s="710"/>
      <c r="D137" s="710"/>
      <c r="E137" s="710"/>
      <c r="F137" s="40"/>
      <c r="G137" s="40"/>
      <c r="H137" s="26"/>
      <c r="I137" s="26"/>
      <c r="J137" s="57"/>
      <c r="K137" s="57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57"/>
      <c r="AG137" s="57"/>
      <c r="AH137" s="26"/>
      <c r="AI137" s="26"/>
      <c r="AJ137" s="26"/>
      <c r="AK137" s="26"/>
      <c r="AL137" s="26"/>
      <c r="AM137" s="26"/>
      <c r="AN137" s="57"/>
      <c r="AO137" s="57"/>
      <c r="AP137" s="26"/>
      <c r="AQ137" s="26"/>
      <c r="AR137" s="26"/>
      <c r="AS137" s="26"/>
      <c r="AT137" s="26"/>
      <c r="AU137" s="26"/>
      <c r="AV137" s="57"/>
      <c r="AW137" s="57"/>
      <c r="AX137" s="26"/>
      <c r="AY137" s="26"/>
      <c r="AZ137" s="26"/>
      <c r="BA137" s="26"/>
      <c r="BB137" s="26"/>
      <c r="BC137" s="26"/>
      <c r="BD137" s="57"/>
      <c r="BE137" s="57"/>
      <c r="BF137" s="57"/>
      <c r="BG137" s="57"/>
      <c r="BH137" s="26"/>
      <c r="BI137" s="26"/>
      <c r="BJ137" s="26"/>
      <c r="BK137" s="26"/>
      <c r="BL137" s="26"/>
      <c r="BM137" s="26"/>
      <c r="BN137" s="26"/>
      <c r="BO137" s="26"/>
      <c r="BP137" s="57"/>
      <c r="BQ137" s="57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</row>
    <row r="138" spans="1:90" ht="12.75">
      <c r="A138" s="40"/>
      <c r="B138" s="713"/>
      <c r="C138" s="710"/>
      <c r="D138" s="710"/>
      <c r="E138" s="710"/>
      <c r="F138" s="40"/>
      <c r="G138" s="40"/>
      <c r="H138" s="26"/>
      <c r="I138" s="26"/>
      <c r="J138" s="57"/>
      <c r="K138" s="57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57"/>
      <c r="AG138" s="57"/>
      <c r="AH138" s="26"/>
      <c r="AI138" s="26"/>
      <c r="AJ138" s="26"/>
      <c r="AK138" s="26"/>
      <c r="AL138" s="26"/>
      <c r="AM138" s="26"/>
      <c r="AN138" s="57"/>
      <c r="AO138" s="57"/>
      <c r="AP138" s="26"/>
      <c r="AQ138" s="26"/>
      <c r="AR138" s="26"/>
      <c r="AS138" s="26"/>
      <c r="AT138" s="26"/>
      <c r="AU138" s="26"/>
      <c r="AV138" s="57"/>
      <c r="AW138" s="57"/>
      <c r="AX138" s="26"/>
      <c r="AY138" s="26"/>
      <c r="AZ138" s="26"/>
      <c r="BA138" s="26"/>
      <c r="BB138" s="26"/>
      <c r="BC138" s="26"/>
      <c r="BD138" s="57"/>
      <c r="BE138" s="57"/>
      <c r="BF138" s="57"/>
      <c r="BG138" s="57"/>
      <c r="BH138" s="26"/>
      <c r="BI138" s="26"/>
      <c r="BJ138" s="26"/>
      <c r="BK138" s="26"/>
      <c r="BL138" s="26"/>
      <c r="BM138" s="26"/>
      <c r="BN138" s="26"/>
      <c r="BO138" s="26"/>
      <c r="BP138" s="57"/>
      <c r="BQ138" s="57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</row>
    <row r="139" spans="1:90" ht="12.75">
      <c r="A139" s="40"/>
      <c r="B139" s="708"/>
      <c r="C139" s="708"/>
      <c r="D139" s="708"/>
      <c r="E139" s="708"/>
      <c r="F139" s="40"/>
      <c r="G139" s="40"/>
      <c r="H139" s="26"/>
      <c r="I139" s="26"/>
      <c r="J139" s="57"/>
      <c r="K139" s="57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57"/>
      <c r="AG139" s="57"/>
      <c r="AH139" s="26"/>
      <c r="AI139" s="26"/>
      <c r="AJ139" s="26"/>
      <c r="AK139" s="26"/>
      <c r="AL139" s="26"/>
      <c r="AM139" s="26"/>
      <c r="AN139" s="57"/>
      <c r="AO139" s="57"/>
      <c r="AP139" s="26"/>
      <c r="AQ139" s="26"/>
      <c r="AR139" s="26"/>
      <c r="AS139" s="26"/>
      <c r="AT139" s="26"/>
      <c r="AU139" s="26"/>
      <c r="AV139" s="57"/>
      <c r="AW139" s="57"/>
      <c r="AX139" s="26"/>
      <c r="AY139" s="26"/>
      <c r="AZ139" s="26"/>
      <c r="BA139" s="26"/>
      <c r="BB139" s="26"/>
      <c r="BC139" s="26"/>
      <c r="BD139" s="57"/>
      <c r="BE139" s="57"/>
      <c r="BF139" s="57"/>
      <c r="BG139" s="57"/>
      <c r="BH139" s="26"/>
      <c r="BI139" s="26"/>
      <c r="BJ139" s="26"/>
      <c r="BK139" s="26"/>
      <c r="BL139" s="26"/>
      <c r="BM139" s="26"/>
      <c r="BN139" s="26"/>
      <c r="BO139" s="26"/>
      <c r="BP139" s="57"/>
      <c r="BQ139" s="57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</row>
    <row r="140" spans="1:90" ht="12.75">
      <c r="A140" s="40"/>
      <c r="B140" s="710"/>
      <c r="C140" s="710"/>
      <c r="D140" s="710"/>
      <c r="E140" s="710"/>
      <c r="F140" s="40"/>
      <c r="G140" s="40"/>
      <c r="H140" s="26"/>
      <c r="I140" s="26"/>
      <c r="J140" s="57"/>
      <c r="K140" s="57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57"/>
      <c r="AG140" s="57"/>
      <c r="AH140" s="26"/>
      <c r="AI140" s="26"/>
      <c r="AJ140" s="26"/>
      <c r="AK140" s="26"/>
      <c r="AL140" s="26"/>
      <c r="AM140" s="26"/>
      <c r="AN140" s="57"/>
      <c r="AO140" s="57"/>
      <c r="AP140" s="26"/>
      <c r="AQ140" s="26"/>
      <c r="AR140" s="26"/>
      <c r="AS140" s="26"/>
      <c r="AT140" s="26"/>
      <c r="AU140" s="26"/>
      <c r="AV140" s="57"/>
      <c r="AW140" s="57"/>
      <c r="AX140" s="26"/>
      <c r="AY140" s="26"/>
      <c r="AZ140" s="26"/>
      <c r="BA140" s="26"/>
      <c r="BB140" s="26"/>
      <c r="BC140" s="26"/>
      <c r="BD140" s="57"/>
      <c r="BE140" s="57"/>
      <c r="BF140" s="57"/>
      <c r="BG140" s="57"/>
      <c r="BH140" s="26"/>
      <c r="BI140" s="26"/>
      <c r="BJ140" s="26"/>
      <c r="BK140" s="26"/>
      <c r="BL140" s="26"/>
      <c r="BM140" s="26"/>
      <c r="BN140" s="26"/>
      <c r="BO140" s="26"/>
      <c r="BP140" s="57"/>
      <c r="BQ140" s="57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</row>
    <row r="141" spans="1:90" ht="12.75">
      <c r="A141" s="40"/>
      <c r="B141" s="40"/>
      <c r="C141" s="40"/>
      <c r="D141" s="40"/>
      <c r="E141" s="40"/>
      <c r="F141" s="40"/>
      <c r="G141" s="40"/>
      <c r="H141" s="26"/>
      <c r="I141" s="26"/>
      <c r="J141" s="57"/>
      <c r="K141" s="57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57"/>
      <c r="AG141" s="57"/>
      <c r="AH141" s="26"/>
      <c r="AI141" s="26"/>
      <c r="AJ141" s="26"/>
      <c r="AK141" s="26"/>
      <c r="AL141" s="26"/>
      <c r="AM141" s="26"/>
      <c r="AN141" s="57"/>
      <c r="AO141" s="57"/>
      <c r="AP141" s="26"/>
      <c r="AQ141" s="26"/>
      <c r="AR141" s="26"/>
      <c r="AS141" s="26"/>
      <c r="AT141" s="26"/>
      <c r="AU141" s="26"/>
      <c r="AV141" s="57"/>
      <c r="AW141" s="57"/>
      <c r="AX141" s="26"/>
      <c r="AY141" s="26"/>
      <c r="AZ141" s="26"/>
      <c r="BA141" s="26"/>
      <c r="BB141" s="26"/>
      <c r="BC141" s="26"/>
      <c r="BD141" s="57"/>
      <c r="BE141" s="57"/>
      <c r="BF141" s="57"/>
      <c r="BG141" s="57"/>
      <c r="BH141" s="26"/>
      <c r="BI141" s="26"/>
      <c r="BJ141" s="26"/>
      <c r="BK141" s="26"/>
      <c r="BL141" s="26"/>
      <c r="BM141" s="26"/>
      <c r="BN141" s="26"/>
      <c r="BO141" s="26"/>
      <c r="BP141" s="57"/>
      <c r="BQ141" s="57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</row>
    <row r="142" spans="1:90" ht="12.75">
      <c r="A142" s="40"/>
      <c r="B142" s="710"/>
      <c r="C142" s="710"/>
      <c r="D142" s="710"/>
      <c r="E142" s="710"/>
      <c r="F142" s="40"/>
      <c r="G142" s="40"/>
      <c r="H142" s="26"/>
      <c r="I142" s="26"/>
      <c r="J142" s="57"/>
      <c r="K142" s="57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57"/>
      <c r="AG142" s="57"/>
      <c r="AH142" s="26"/>
      <c r="AI142" s="26"/>
      <c r="AJ142" s="26"/>
      <c r="AK142" s="26"/>
      <c r="AL142" s="26"/>
      <c r="AM142" s="26"/>
      <c r="AN142" s="57"/>
      <c r="AO142" s="57"/>
      <c r="AP142" s="26"/>
      <c r="AQ142" s="26"/>
      <c r="AR142" s="26"/>
      <c r="AS142" s="26"/>
      <c r="AT142" s="26"/>
      <c r="AU142" s="26"/>
      <c r="AV142" s="57"/>
      <c r="AW142" s="57"/>
      <c r="AX142" s="26"/>
      <c r="AY142" s="26"/>
      <c r="AZ142" s="26"/>
      <c r="BA142" s="26"/>
      <c r="BB142" s="26"/>
      <c r="BC142" s="26"/>
      <c r="BD142" s="57"/>
      <c r="BE142" s="57"/>
      <c r="BF142" s="57"/>
      <c r="BG142" s="57"/>
      <c r="BH142" s="26"/>
      <c r="BI142" s="26"/>
      <c r="BJ142" s="26"/>
      <c r="BK142" s="26"/>
      <c r="BL142" s="26"/>
      <c r="BM142" s="26"/>
      <c r="BN142" s="26"/>
      <c r="BO142" s="26"/>
      <c r="BP142" s="57"/>
      <c r="BQ142" s="57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</row>
    <row r="143" spans="1:90" ht="12.75">
      <c r="A143" s="40"/>
      <c r="B143" s="713"/>
      <c r="C143" s="710"/>
      <c r="D143" s="710"/>
      <c r="E143" s="710"/>
      <c r="F143" s="40"/>
      <c r="G143" s="40"/>
      <c r="H143" s="26"/>
      <c r="I143" s="26"/>
      <c r="J143" s="57"/>
      <c r="K143" s="57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57"/>
      <c r="AG143" s="57"/>
      <c r="AH143" s="26"/>
      <c r="AI143" s="26"/>
      <c r="AJ143" s="26"/>
      <c r="AK143" s="26"/>
      <c r="AL143" s="26"/>
      <c r="AM143" s="26"/>
      <c r="AN143" s="57"/>
      <c r="AO143" s="57"/>
      <c r="AP143" s="26"/>
      <c r="AQ143" s="26"/>
      <c r="AR143" s="26"/>
      <c r="AS143" s="26"/>
      <c r="AT143" s="26"/>
      <c r="AU143" s="26"/>
      <c r="AV143" s="57"/>
      <c r="AW143" s="57"/>
      <c r="AX143" s="26"/>
      <c r="AY143" s="26"/>
      <c r="AZ143" s="26"/>
      <c r="BA143" s="26"/>
      <c r="BB143" s="26"/>
      <c r="BC143" s="26"/>
      <c r="BD143" s="57"/>
      <c r="BE143" s="57"/>
      <c r="BF143" s="57"/>
      <c r="BG143" s="57"/>
      <c r="BH143" s="26"/>
      <c r="BI143" s="26"/>
      <c r="BJ143" s="26"/>
      <c r="BK143" s="26"/>
      <c r="BL143" s="26"/>
      <c r="BM143" s="26"/>
      <c r="BN143" s="26"/>
      <c r="BO143" s="26"/>
      <c r="BP143" s="57"/>
      <c r="BQ143" s="57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</row>
    <row r="144" spans="1:90" ht="12.75">
      <c r="A144" s="40"/>
      <c r="B144" s="571"/>
      <c r="C144" s="571"/>
      <c r="D144" s="571"/>
      <c r="E144" s="571"/>
      <c r="F144" s="40"/>
      <c r="G144" s="40"/>
      <c r="H144" s="26"/>
      <c r="I144" s="26"/>
      <c r="J144" s="57"/>
      <c r="K144" s="57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57"/>
      <c r="AG144" s="57"/>
      <c r="AH144" s="26"/>
      <c r="AI144" s="26"/>
      <c r="AJ144" s="26"/>
      <c r="AK144" s="26"/>
      <c r="AL144" s="26"/>
      <c r="AM144" s="26"/>
      <c r="AN144" s="57"/>
      <c r="AO144" s="57"/>
      <c r="AP144" s="26"/>
      <c r="AQ144" s="26"/>
      <c r="AR144" s="26"/>
      <c r="AS144" s="26"/>
      <c r="AT144" s="26"/>
      <c r="AU144" s="26"/>
      <c r="AV144" s="57"/>
      <c r="AW144" s="57"/>
      <c r="AX144" s="26"/>
      <c r="AY144" s="26"/>
      <c r="AZ144" s="26"/>
      <c r="BA144" s="26"/>
      <c r="BB144" s="26"/>
      <c r="BC144" s="26"/>
      <c r="BD144" s="57"/>
      <c r="BE144" s="57"/>
      <c r="BF144" s="57"/>
      <c r="BG144" s="57"/>
      <c r="BH144" s="26"/>
      <c r="BI144" s="26"/>
      <c r="BJ144" s="26"/>
      <c r="BK144" s="26"/>
      <c r="BL144" s="26"/>
      <c r="BM144" s="26"/>
      <c r="BN144" s="26"/>
      <c r="BO144" s="26"/>
      <c r="BP144" s="57"/>
      <c r="BQ144" s="57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</row>
    <row r="145" spans="1:90" ht="12.75">
      <c r="A145" s="40"/>
      <c r="B145" s="713"/>
      <c r="C145" s="710"/>
      <c r="D145" s="710"/>
      <c r="E145" s="710"/>
      <c r="F145" s="40"/>
      <c r="G145" s="40"/>
      <c r="H145" s="26"/>
      <c r="I145" s="26"/>
      <c r="J145" s="57"/>
      <c r="K145" s="57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57"/>
      <c r="AG145" s="57"/>
      <c r="AH145" s="26"/>
      <c r="AI145" s="26"/>
      <c r="AJ145" s="26"/>
      <c r="AK145" s="26"/>
      <c r="AL145" s="26"/>
      <c r="AM145" s="26"/>
      <c r="AN145" s="57"/>
      <c r="AO145" s="57"/>
      <c r="AP145" s="26"/>
      <c r="AQ145" s="26"/>
      <c r="AR145" s="26"/>
      <c r="AS145" s="26"/>
      <c r="AT145" s="26"/>
      <c r="AU145" s="26"/>
      <c r="AV145" s="57"/>
      <c r="AW145" s="57"/>
      <c r="AX145" s="26"/>
      <c r="AY145" s="26"/>
      <c r="AZ145" s="26"/>
      <c r="BA145" s="26"/>
      <c r="BB145" s="26"/>
      <c r="BC145" s="26"/>
      <c r="BD145" s="57"/>
      <c r="BE145" s="57"/>
      <c r="BF145" s="57"/>
      <c r="BG145" s="57"/>
      <c r="BH145" s="26"/>
      <c r="BI145" s="26"/>
      <c r="BJ145" s="26"/>
      <c r="BK145" s="26"/>
      <c r="BL145" s="26"/>
      <c r="BM145" s="26"/>
      <c r="BN145" s="26"/>
      <c r="BO145" s="26"/>
      <c r="BP145" s="57"/>
      <c r="BQ145" s="57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</row>
    <row r="146" spans="1:90" ht="12.75">
      <c r="A146" s="40"/>
      <c r="B146" s="713"/>
      <c r="C146" s="710"/>
      <c r="D146" s="710"/>
      <c r="E146" s="710"/>
      <c r="F146" s="40"/>
      <c r="G146" s="40"/>
      <c r="H146" s="26"/>
      <c r="I146" s="26"/>
      <c r="J146" s="57"/>
      <c r="K146" s="57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57"/>
      <c r="AG146" s="57"/>
      <c r="AH146" s="26"/>
      <c r="AI146" s="26"/>
      <c r="AJ146" s="26"/>
      <c r="AK146" s="26"/>
      <c r="AL146" s="26"/>
      <c r="AM146" s="26"/>
      <c r="AN146" s="57"/>
      <c r="AO146" s="57"/>
      <c r="AP146" s="26"/>
      <c r="AQ146" s="26"/>
      <c r="AR146" s="26"/>
      <c r="AS146" s="26"/>
      <c r="AT146" s="26"/>
      <c r="AU146" s="26"/>
      <c r="AV146" s="57"/>
      <c r="AW146" s="57"/>
      <c r="AX146" s="26"/>
      <c r="AY146" s="26"/>
      <c r="AZ146" s="26"/>
      <c r="BA146" s="26"/>
      <c r="BB146" s="26"/>
      <c r="BC146" s="26"/>
      <c r="BD146" s="57"/>
      <c r="BE146" s="57"/>
      <c r="BF146" s="57"/>
      <c r="BG146" s="57"/>
      <c r="BH146" s="26"/>
      <c r="BI146" s="26"/>
      <c r="BJ146" s="26"/>
      <c r="BK146" s="26"/>
      <c r="BL146" s="26"/>
      <c r="BM146" s="26"/>
      <c r="BN146" s="26"/>
      <c r="BO146" s="26"/>
      <c r="BP146" s="57"/>
      <c r="BQ146" s="57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</row>
    <row r="147" spans="1:90" ht="12.75">
      <c r="A147" s="40"/>
      <c r="B147" s="40"/>
      <c r="C147" s="40"/>
      <c r="D147" s="40"/>
      <c r="E147" s="40"/>
      <c r="F147" s="40"/>
      <c r="G147" s="40"/>
      <c r="H147" s="26"/>
      <c r="I147" s="26"/>
      <c r="J147" s="57"/>
      <c r="K147" s="57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57"/>
      <c r="AG147" s="57"/>
      <c r="AH147" s="26"/>
      <c r="AI147" s="26"/>
      <c r="AJ147" s="26"/>
      <c r="AK147" s="26"/>
      <c r="AL147" s="26"/>
      <c r="AM147" s="26"/>
      <c r="AN147" s="57"/>
      <c r="AO147" s="57"/>
      <c r="AP147" s="26"/>
      <c r="AQ147" s="26"/>
      <c r="AR147" s="26"/>
      <c r="AS147" s="26"/>
      <c r="AT147" s="26"/>
      <c r="AU147" s="26"/>
      <c r="AV147" s="57"/>
      <c r="AW147" s="57"/>
      <c r="AX147" s="26"/>
      <c r="AY147" s="26"/>
      <c r="AZ147" s="26"/>
      <c r="BA147" s="26"/>
      <c r="BB147" s="26"/>
      <c r="BC147" s="26"/>
      <c r="BD147" s="57"/>
      <c r="BE147" s="57"/>
      <c r="BF147" s="57"/>
      <c r="BG147" s="57"/>
      <c r="BH147" s="26"/>
      <c r="BI147" s="26"/>
      <c r="BJ147" s="26"/>
      <c r="BK147" s="26"/>
      <c r="BL147" s="26"/>
      <c r="BM147" s="26"/>
      <c r="BN147" s="26"/>
      <c r="BO147" s="26"/>
      <c r="BP147" s="57"/>
      <c r="BQ147" s="57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</row>
    <row r="148" spans="1:90" ht="12.75">
      <c r="A148" s="40"/>
      <c r="B148" s="710"/>
      <c r="C148" s="710"/>
      <c r="D148" s="710"/>
      <c r="E148" s="710"/>
      <c r="F148" s="40"/>
      <c r="G148" s="40"/>
      <c r="H148" s="26"/>
      <c r="I148" s="26"/>
      <c r="J148" s="57"/>
      <c r="K148" s="57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57"/>
      <c r="AG148" s="57"/>
      <c r="AH148" s="26"/>
      <c r="AI148" s="26"/>
      <c r="AJ148" s="26"/>
      <c r="AK148" s="26"/>
      <c r="AL148" s="26"/>
      <c r="AM148" s="26"/>
      <c r="AN148" s="57"/>
      <c r="AO148" s="57"/>
      <c r="AP148" s="26"/>
      <c r="AQ148" s="26"/>
      <c r="AR148" s="26"/>
      <c r="AS148" s="26"/>
      <c r="AT148" s="26"/>
      <c r="AU148" s="26"/>
      <c r="AV148" s="57"/>
      <c r="AW148" s="57"/>
      <c r="AX148" s="26"/>
      <c r="AY148" s="26"/>
      <c r="AZ148" s="26"/>
      <c r="BA148" s="26"/>
      <c r="BB148" s="26"/>
      <c r="BC148" s="26"/>
      <c r="BD148" s="57"/>
      <c r="BE148" s="57"/>
      <c r="BF148" s="57"/>
      <c r="BG148" s="57"/>
      <c r="BH148" s="26"/>
      <c r="BI148" s="26"/>
      <c r="BJ148" s="26"/>
      <c r="BK148" s="26"/>
      <c r="BL148" s="26"/>
      <c r="BM148" s="26"/>
      <c r="BN148" s="26"/>
      <c r="BO148" s="26"/>
      <c r="BP148" s="57"/>
      <c r="BQ148" s="57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</row>
    <row r="149" spans="1:90" ht="12.75">
      <c r="A149" s="40"/>
      <c r="B149" s="710"/>
      <c r="C149" s="710"/>
      <c r="D149" s="710"/>
      <c r="E149" s="710"/>
      <c r="F149" s="40"/>
      <c r="G149" s="40"/>
      <c r="H149" s="26"/>
      <c r="I149" s="26"/>
      <c r="J149" s="57"/>
      <c r="K149" s="57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57"/>
      <c r="AG149" s="57"/>
      <c r="AH149" s="26"/>
      <c r="AI149" s="26"/>
      <c r="AJ149" s="26"/>
      <c r="AK149" s="26"/>
      <c r="AL149" s="26"/>
      <c r="AM149" s="26"/>
      <c r="AN149" s="57"/>
      <c r="AO149" s="57"/>
      <c r="AP149" s="26"/>
      <c r="AQ149" s="26"/>
      <c r="AR149" s="26"/>
      <c r="AS149" s="26"/>
      <c r="AT149" s="26"/>
      <c r="AU149" s="26"/>
      <c r="AV149" s="57"/>
      <c r="AW149" s="57"/>
      <c r="AX149" s="26"/>
      <c r="AY149" s="26"/>
      <c r="AZ149" s="26"/>
      <c r="BA149" s="26"/>
      <c r="BB149" s="26"/>
      <c r="BC149" s="26"/>
      <c r="BD149" s="57"/>
      <c r="BE149" s="57"/>
      <c r="BF149" s="57"/>
      <c r="BG149" s="57"/>
      <c r="BH149" s="26"/>
      <c r="BI149" s="26"/>
      <c r="BJ149" s="26"/>
      <c r="BK149" s="26"/>
      <c r="BL149" s="26"/>
      <c r="BM149" s="26"/>
      <c r="BN149" s="26"/>
      <c r="BO149" s="26"/>
      <c r="BP149" s="57"/>
      <c r="BQ149" s="57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</row>
    <row r="150" spans="1:90" ht="12.75">
      <c r="A150" s="40"/>
      <c r="B150" s="710"/>
      <c r="C150" s="710"/>
      <c r="D150" s="710"/>
      <c r="E150" s="710"/>
      <c r="F150" s="40"/>
      <c r="G150" s="40"/>
      <c r="H150" s="26"/>
      <c r="I150" s="26"/>
      <c r="J150" s="57"/>
      <c r="K150" s="57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57"/>
      <c r="AG150" s="57"/>
      <c r="AH150" s="26"/>
      <c r="AI150" s="26"/>
      <c r="AJ150" s="26"/>
      <c r="AK150" s="26"/>
      <c r="AL150" s="26"/>
      <c r="AM150" s="26"/>
      <c r="AN150" s="57"/>
      <c r="AO150" s="57"/>
      <c r="AP150" s="26"/>
      <c r="AQ150" s="26"/>
      <c r="AR150" s="26"/>
      <c r="AS150" s="26"/>
      <c r="AT150" s="26"/>
      <c r="AU150" s="26"/>
      <c r="AV150" s="57"/>
      <c r="AW150" s="57"/>
      <c r="AX150" s="26"/>
      <c r="AY150" s="26"/>
      <c r="AZ150" s="26"/>
      <c r="BA150" s="26"/>
      <c r="BB150" s="26"/>
      <c r="BC150" s="26"/>
      <c r="BD150" s="57"/>
      <c r="BE150" s="57"/>
      <c r="BF150" s="57"/>
      <c r="BG150" s="57"/>
      <c r="BH150" s="26"/>
      <c r="BI150" s="26"/>
      <c r="BJ150" s="26"/>
      <c r="BK150" s="26"/>
      <c r="BL150" s="26"/>
      <c r="BM150" s="26"/>
      <c r="BN150" s="26"/>
      <c r="BO150" s="26"/>
      <c r="BP150" s="57"/>
      <c r="BQ150" s="57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</row>
    <row r="151" spans="1:90" ht="12.75">
      <c r="A151" s="40"/>
      <c r="B151" s="710"/>
      <c r="C151" s="710"/>
      <c r="D151" s="710"/>
      <c r="E151" s="710"/>
      <c r="F151" s="40"/>
      <c r="G151" s="40"/>
      <c r="H151" s="26"/>
      <c r="I151" s="26"/>
      <c r="J151" s="57"/>
      <c r="K151" s="57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57"/>
      <c r="AG151" s="57"/>
      <c r="AH151" s="26"/>
      <c r="AI151" s="26"/>
      <c r="AJ151" s="26"/>
      <c r="AK151" s="26"/>
      <c r="AL151" s="26"/>
      <c r="AM151" s="26"/>
      <c r="AN151" s="57"/>
      <c r="AO151" s="57"/>
      <c r="AP151" s="26"/>
      <c r="AQ151" s="26"/>
      <c r="AR151" s="26"/>
      <c r="AS151" s="26"/>
      <c r="AT151" s="26"/>
      <c r="AU151" s="26"/>
      <c r="AV151" s="57"/>
      <c r="AW151" s="57"/>
      <c r="AX151" s="26"/>
      <c r="AY151" s="26"/>
      <c r="AZ151" s="26"/>
      <c r="BA151" s="26"/>
      <c r="BB151" s="26"/>
      <c r="BC151" s="26"/>
      <c r="BD151" s="57"/>
      <c r="BE151" s="57"/>
      <c r="BF151" s="57"/>
      <c r="BG151" s="57"/>
      <c r="BH151" s="26"/>
      <c r="BI151" s="26"/>
      <c r="BJ151" s="26"/>
      <c r="BK151" s="26"/>
      <c r="BL151" s="26"/>
      <c r="BM151" s="26"/>
      <c r="BN151" s="26"/>
      <c r="BO151" s="26"/>
      <c r="BP151" s="57"/>
      <c r="BQ151" s="57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</row>
    <row r="152" spans="1:90" ht="12.75">
      <c r="A152" s="40"/>
      <c r="B152" s="710"/>
      <c r="C152" s="710"/>
      <c r="D152" s="710"/>
      <c r="E152" s="710"/>
      <c r="F152" s="40"/>
      <c r="G152" s="40"/>
      <c r="H152" s="26"/>
      <c r="I152" s="26"/>
      <c r="J152" s="57"/>
      <c r="K152" s="57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57"/>
      <c r="AG152" s="57"/>
      <c r="AH152" s="26"/>
      <c r="AI152" s="26"/>
      <c r="AJ152" s="26"/>
      <c r="AK152" s="26"/>
      <c r="AL152" s="26"/>
      <c r="AM152" s="26"/>
      <c r="AN152" s="57"/>
      <c r="AO152" s="57"/>
      <c r="AP152" s="26"/>
      <c r="AQ152" s="26"/>
      <c r="AR152" s="26"/>
      <c r="AS152" s="26"/>
      <c r="AT152" s="26"/>
      <c r="AU152" s="26"/>
      <c r="AV152" s="57"/>
      <c r="AW152" s="57"/>
      <c r="AX152" s="26"/>
      <c r="AY152" s="26"/>
      <c r="AZ152" s="26"/>
      <c r="BA152" s="26"/>
      <c r="BB152" s="26"/>
      <c r="BC152" s="26"/>
      <c r="BD152" s="57"/>
      <c r="BE152" s="57"/>
      <c r="BF152" s="57"/>
      <c r="BG152" s="57"/>
      <c r="BH152" s="26"/>
      <c r="BI152" s="26"/>
      <c r="BJ152" s="26"/>
      <c r="BK152" s="26"/>
      <c r="BL152" s="26"/>
      <c r="BM152" s="26"/>
      <c r="BN152" s="26"/>
      <c r="BO152" s="26"/>
      <c r="BP152" s="57"/>
      <c r="BQ152" s="57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</row>
    <row r="153" spans="1:90" ht="12.75">
      <c r="A153" s="40"/>
      <c r="B153" s="40"/>
      <c r="C153" s="40"/>
      <c r="D153" s="40"/>
      <c r="E153" s="40"/>
      <c r="F153" s="40"/>
      <c r="G153" s="40"/>
      <c r="H153" s="26"/>
      <c r="I153" s="26"/>
      <c r="J153" s="57"/>
      <c r="K153" s="57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57"/>
      <c r="AG153" s="57"/>
      <c r="AH153" s="26"/>
      <c r="AI153" s="26"/>
      <c r="AJ153" s="26"/>
      <c r="AK153" s="26"/>
      <c r="AL153" s="26"/>
      <c r="AM153" s="26"/>
      <c r="AN153" s="57"/>
      <c r="AO153" s="57"/>
      <c r="AP153" s="26"/>
      <c r="AQ153" s="26"/>
      <c r="AR153" s="26"/>
      <c r="AS153" s="26"/>
      <c r="AT153" s="26"/>
      <c r="AU153" s="26"/>
      <c r="AV153" s="57"/>
      <c r="AW153" s="57"/>
      <c r="AX153" s="26"/>
      <c r="AY153" s="26"/>
      <c r="AZ153" s="26"/>
      <c r="BA153" s="26"/>
      <c r="BB153" s="26"/>
      <c r="BC153" s="26"/>
      <c r="BD153" s="57"/>
      <c r="BE153" s="57"/>
      <c r="BF153" s="57"/>
      <c r="BG153" s="57"/>
      <c r="BH153" s="26"/>
      <c r="BI153" s="26"/>
      <c r="BJ153" s="26"/>
      <c r="BK153" s="26"/>
      <c r="BL153" s="26"/>
      <c r="BM153" s="26"/>
      <c r="BN153" s="26"/>
      <c r="BO153" s="26"/>
      <c r="BP153" s="57"/>
      <c r="BQ153" s="57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</row>
    <row r="154" spans="1:90" ht="12.75">
      <c r="A154" s="40"/>
      <c r="B154" s="40"/>
      <c r="C154" s="40"/>
      <c r="D154" s="40"/>
      <c r="E154" s="40"/>
      <c r="F154" s="40"/>
      <c r="G154" s="40"/>
      <c r="H154" s="26"/>
      <c r="I154" s="26"/>
      <c r="J154" s="57"/>
      <c r="K154" s="57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57"/>
      <c r="AG154" s="57"/>
      <c r="AH154" s="26"/>
      <c r="AI154" s="26"/>
      <c r="AJ154" s="26"/>
      <c r="AK154" s="26"/>
      <c r="AL154" s="26"/>
      <c r="AM154" s="26"/>
      <c r="AN154" s="57"/>
      <c r="AO154" s="57"/>
      <c r="AP154" s="26"/>
      <c r="AQ154" s="26"/>
      <c r="AR154" s="26"/>
      <c r="AS154" s="26"/>
      <c r="AT154" s="26"/>
      <c r="AU154" s="26"/>
      <c r="AV154" s="57"/>
      <c r="AW154" s="57"/>
      <c r="AX154" s="26"/>
      <c r="AY154" s="26"/>
      <c r="AZ154" s="26"/>
      <c r="BA154" s="26"/>
      <c r="BB154" s="26"/>
      <c r="BC154" s="26"/>
      <c r="BD154" s="57"/>
      <c r="BE154" s="57"/>
      <c r="BF154" s="57"/>
      <c r="BG154" s="57"/>
      <c r="BH154" s="26"/>
      <c r="BI154" s="26"/>
      <c r="BJ154" s="26"/>
      <c r="BK154" s="26"/>
      <c r="BL154" s="26"/>
      <c r="BM154" s="26"/>
      <c r="BN154" s="26"/>
      <c r="BO154" s="26"/>
      <c r="BP154" s="57"/>
      <c r="BQ154" s="57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</row>
    <row r="155" spans="1:90" ht="12.75">
      <c r="A155" s="40"/>
      <c r="B155" s="40"/>
      <c r="C155" s="40"/>
      <c r="D155" s="40"/>
      <c r="E155" s="40"/>
      <c r="F155" s="40"/>
      <c r="G155" s="40"/>
      <c r="H155" s="26"/>
      <c r="I155" s="26"/>
      <c r="J155" s="57"/>
      <c r="K155" s="57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57"/>
      <c r="AG155" s="57"/>
      <c r="AH155" s="26"/>
      <c r="AI155" s="26"/>
      <c r="AJ155" s="26"/>
      <c r="AK155" s="26"/>
      <c r="AL155" s="26"/>
      <c r="AM155" s="26"/>
      <c r="AN155" s="57"/>
      <c r="AO155" s="57"/>
      <c r="AP155" s="26"/>
      <c r="AQ155" s="26"/>
      <c r="AR155" s="26"/>
      <c r="AS155" s="26"/>
      <c r="AT155" s="26"/>
      <c r="AU155" s="26"/>
      <c r="AV155" s="57"/>
      <c r="AW155" s="57"/>
      <c r="AX155" s="26"/>
      <c r="AY155" s="26"/>
      <c r="AZ155" s="26"/>
      <c r="BA155" s="26"/>
      <c r="BB155" s="26"/>
      <c r="BC155" s="26"/>
      <c r="BD155" s="57"/>
      <c r="BE155" s="57"/>
      <c r="BF155" s="57"/>
      <c r="BG155" s="57"/>
      <c r="BH155" s="26"/>
      <c r="BI155" s="26"/>
      <c r="BJ155" s="26"/>
      <c r="BK155" s="26"/>
      <c r="BL155" s="26"/>
      <c r="BM155" s="26"/>
      <c r="BN155" s="26"/>
      <c r="BO155" s="26"/>
      <c r="BP155" s="57"/>
      <c r="BQ155" s="57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</row>
    <row r="156" spans="1:90" ht="12.75">
      <c r="A156" s="40"/>
      <c r="B156" s="708"/>
      <c r="C156" s="709"/>
      <c r="D156" s="709"/>
      <c r="E156" s="709"/>
      <c r="F156" s="40"/>
      <c r="G156" s="40"/>
      <c r="H156" s="26"/>
      <c r="I156" s="26"/>
      <c r="J156" s="57"/>
      <c r="K156" s="57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57"/>
      <c r="AG156" s="57"/>
      <c r="AH156" s="26"/>
      <c r="AI156" s="26"/>
      <c r="AJ156" s="26"/>
      <c r="AK156" s="26"/>
      <c r="AL156" s="26"/>
      <c r="AM156" s="26"/>
      <c r="AN156" s="57"/>
      <c r="AO156" s="57"/>
      <c r="AP156" s="26"/>
      <c r="AQ156" s="26"/>
      <c r="AR156" s="26"/>
      <c r="AS156" s="26"/>
      <c r="AT156" s="26"/>
      <c r="AU156" s="26"/>
      <c r="AV156" s="57"/>
      <c r="AW156" s="57"/>
      <c r="AX156" s="26"/>
      <c r="AY156" s="26"/>
      <c r="AZ156" s="26"/>
      <c r="BA156" s="26"/>
      <c r="BB156" s="26"/>
      <c r="BC156" s="26"/>
      <c r="BD156" s="57"/>
      <c r="BE156" s="57"/>
      <c r="BF156" s="57"/>
      <c r="BG156" s="57"/>
      <c r="BH156" s="26"/>
      <c r="BI156" s="26"/>
      <c r="BJ156" s="26"/>
      <c r="BK156" s="26"/>
      <c r="BL156" s="26"/>
      <c r="BM156" s="26"/>
      <c r="BN156" s="26"/>
      <c r="BO156" s="26"/>
      <c r="BP156" s="57"/>
      <c r="BQ156" s="57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</row>
    <row r="157" spans="1:90" ht="12.75">
      <c r="A157" s="40"/>
      <c r="B157" s="709"/>
      <c r="C157" s="709"/>
      <c r="D157" s="709"/>
      <c r="E157" s="709"/>
      <c r="F157" s="40"/>
      <c r="G157" s="40"/>
      <c r="H157" s="26"/>
      <c r="I157" s="26"/>
      <c r="J157" s="57"/>
      <c r="K157" s="57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57"/>
      <c r="AG157" s="57"/>
      <c r="AH157" s="26"/>
      <c r="AI157" s="26"/>
      <c r="AJ157" s="26"/>
      <c r="AK157" s="26"/>
      <c r="AL157" s="26"/>
      <c r="AM157" s="26"/>
      <c r="AN157" s="57"/>
      <c r="AO157" s="57"/>
      <c r="AP157" s="26"/>
      <c r="AQ157" s="26"/>
      <c r="AR157" s="26"/>
      <c r="AS157" s="26"/>
      <c r="AT157" s="26"/>
      <c r="AU157" s="26"/>
      <c r="AV157" s="57"/>
      <c r="AW157" s="57"/>
      <c r="AX157" s="26"/>
      <c r="AY157" s="26"/>
      <c r="AZ157" s="26"/>
      <c r="BA157" s="26"/>
      <c r="BB157" s="26"/>
      <c r="BC157" s="26"/>
      <c r="BD157" s="57"/>
      <c r="BE157" s="57"/>
      <c r="BF157" s="57"/>
      <c r="BG157" s="57"/>
      <c r="BH157" s="26"/>
      <c r="BI157" s="26"/>
      <c r="BJ157" s="26"/>
      <c r="BK157" s="26"/>
      <c r="BL157" s="26"/>
      <c r="BM157" s="26"/>
      <c r="BN157" s="26"/>
      <c r="BO157" s="26"/>
      <c r="BP157" s="57"/>
      <c r="BQ157" s="57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</row>
    <row r="158" spans="1:90" ht="12.75">
      <c r="A158" s="40"/>
      <c r="B158" s="709"/>
      <c r="C158" s="709"/>
      <c r="D158" s="709"/>
      <c r="E158" s="709"/>
      <c r="F158" s="40"/>
      <c r="G158" s="40"/>
      <c r="H158" s="26"/>
      <c r="I158" s="26"/>
      <c r="J158" s="57"/>
      <c r="K158" s="57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57"/>
      <c r="AG158" s="57"/>
      <c r="AH158" s="26"/>
      <c r="AI158" s="26"/>
      <c r="AJ158" s="26"/>
      <c r="AK158" s="26"/>
      <c r="AL158" s="26"/>
      <c r="AM158" s="26"/>
      <c r="AN158" s="57"/>
      <c r="AO158" s="57"/>
      <c r="AP158" s="26"/>
      <c r="AQ158" s="26"/>
      <c r="AR158" s="26"/>
      <c r="AS158" s="26"/>
      <c r="AT158" s="26"/>
      <c r="AU158" s="26"/>
      <c r="AV158" s="57"/>
      <c r="AW158" s="57"/>
      <c r="AX158" s="26"/>
      <c r="AY158" s="26"/>
      <c r="AZ158" s="26"/>
      <c r="BA158" s="26"/>
      <c r="BB158" s="26"/>
      <c r="BC158" s="26"/>
      <c r="BD158" s="57"/>
      <c r="BE158" s="57"/>
      <c r="BF158" s="57"/>
      <c r="BG158" s="57"/>
      <c r="BH158" s="26"/>
      <c r="BI158" s="26"/>
      <c r="BJ158" s="26"/>
      <c r="BK158" s="26"/>
      <c r="BL158" s="26"/>
      <c r="BM158" s="26"/>
      <c r="BN158" s="26"/>
      <c r="BO158" s="26"/>
      <c r="BP158" s="57"/>
      <c r="BQ158" s="57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</row>
    <row r="159" spans="1:90" ht="12.75">
      <c r="A159" s="40"/>
      <c r="B159" s="40"/>
      <c r="C159" s="40"/>
      <c r="D159" s="40"/>
      <c r="E159" s="40"/>
      <c r="F159" s="40"/>
      <c r="G159" s="40"/>
      <c r="H159" s="26"/>
      <c r="I159" s="26"/>
      <c r="J159" s="57"/>
      <c r="K159" s="57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57"/>
      <c r="AG159" s="57"/>
      <c r="AH159" s="26"/>
      <c r="AI159" s="26"/>
      <c r="AJ159" s="26"/>
      <c r="AK159" s="26"/>
      <c r="AL159" s="26"/>
      <c r="AM159" s="26"/>
      <c r="AN159" s="57"/>
      <c r="AO159" s="57"/>
      <c r="AP159" s="26"/>
      <c r="AQ159" s="26"/>
      <c r="AR159" s="26"/>
      <c r="AS159" s="26"/>
      <c r="AT159" s="26"/>
      <c r="AU159" s="26"/>
      <c r="AV159" s="57"/>
      <c r="AW159" s="57"/>
      <c r="AX159" s="26"/>
      <c r="AY159" s="26"/>
      <c r="AZ159" s="26"/>
      <c r="BA159" s="26"/>
      <c r="BB159" s="26"/>
      <c r="BC159" s="26"/>
      <c r="BD159" s="57"/>
      <c r="BE159" s="57"/>
      <c r="BF159" s="57"/>
      <c r="BG159" s="57"/>
      <c r="BH159" s="26"/>
      <c r="BI159" s="26"/>
      <c r="BJ159" s="26"/>
      <c r="BK159" s="26"/>
      <c r="BL159" s="26"/>
      <c r="BM159" s="26"/>
      <c r="BN159" s="26"/>
      <c r="BO159" s="26"/>
      <c r="BP159" s="57"/>
      <c r="BQ159" s="57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</row>
    <row r="160" spans="1:90" ht="12.75">
      <c r="A160" s="40"/>
      <c r="B160" s="713"/>
      <c r="C160" s="710"/>
      <c r="D160" s="710"/>
      <c r="E160" s="710"/>
      <c r="F160" s="40"/>
      <c r="G160" s="40"/>
      <c r="H160" s="26"/>
      <c r="I160" s="26"/>
      <c r="J160" s="57"/>
      <c r="K160" s="57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57"/>
      <c r="AG160" s="57"/>
      <c r="AH160" s="26"/>
      <c r="AI160" s="26"/>
      <c r="AJ160" s="26"/>
      <c r="AK160" s="26"/>
      <c r="AL160" s="26"/>
      <c r="AM160" s="26"/>
      <c r="AN160" s="57"/>
      <c r="AO160" s="57"/>
      <c r="AP160" s="26"/>
      <c r="AQ160" s="26"/>
      <c r="AR160" s="26"/>
      <c r="AS160" s="26"/>
      <c r="AT160" s="26"/>
      <c r="AU160" s="26"/>
      <c r="AV160" s="57"/>
      <c r="AW160" s="57"/>
      <c r="AX160" s="26"/>
      <c r="AY160" s="26"/>
      <c r="AZ160" s="26"/>
      <c r="BA160" s="26"/>
      <c r="BB160" s="26"/>
      <c r="BC160" s="26"/>
      <c r="BD160" s="57"/>
      <c r="BE160" s="57"/>
      <c r="BF160" s="57"/>
      <c r="BG160" s="57"/>
      <c r="BH160" s="26"/>
      <c r="BI160" s="26"/>
      <c r="BJ160" s="26"/>
      <c r="BK160" s="26"/>
      <c r="BL160" s="26"/>
      <c r="BM160" s="26"/>
      <c r="BN160" s="26"/>
      <c r="BO160" s="26"/>
      <c r="BP160" s="57"/>
      <c r="BQ160" s="57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</row>
    <row r="161" spans="1:90" ht="12.75">
      <c r="A161" s="40"/>
      <c r="B161" s="710"/>
      <c r="C161" s="710"/>
      <c r="D161" s="710"/>
      <c r="E161" s="710"/>
      <c r="F161" s="40"/>
      <c r="G161" s="40"/>
      <c r="H161" s="26"/>
      <c r="I161" s="26"/>
      <c r="J161" s="57"/>
      <c r="K161" s="57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57"/>
      <c r="AG161" s="57"/>
      <c r="AH161" s="26"/>
      <c r="AI161" s="26"/>
      <c r="AJ161" s="26"/>
      <c r="AK161" s="26"/>
      <c r="AL161" s="26"/>
      <c r="AM161" s="26"/>
      <c r="AN161" s="57"/>
      <c r="AO161" s="57"/>
      <c r="AP161" s="26"/>
      <c r="AQ161" s="26"/>
      <c r="AR161" s="26"/>
      <c r="AS161" s="26"/>
      <c r="AT161" s="26"/>
      <c r="AU161" s="26"/>
      <c r="AV161" s="57"/>
      <c r="AW161" s="57"/>
      <c r="AX161" s="26"/>
      <c r="AY161" s="26"/>
      <c r="AZ161" s="26"/>
      <c r="BA161" s="26"/>
      <c r="BB161" s="26"/>
      <c r="BC161" s="26"/>
      <c r="BD161" s="57"/>
      <c r="BE161" s="57"/>
      <c r="BF161" s="57"/>
      <c r="BG161" s="57"/>
      <c r="BH161" s="26"/>
      <c r="BI161" s="26"/>
      <c r="BJ161" s="26"/>
      <c r="BK161" s="26"/>
      <c r="BL161" s="26"/>
      <c r="BM161" s="26"/>
      <c r="BN161" s="26"/>
      <c r="BO161" s="26"/>
      <c r="BP161" s="57"/>
      <c r="BQ161" s="57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</row>
    <row r="162" spans="1:90" ht="12.75">
      <c r="A162" s="40"/>
      <c r="B162" s="40"/>
      <c r="C162" s="40"/>
      <c r="D162" s="40"/>
      <c r="E162" s="40"/>
      <c r="F162" s="40"/>
      <c r="G162" s="40"/>
      <c r="H162" s="26"/>
      <c r="I162" s="26"/>
      <c r="J162" s="57"/>
      <c r="K162" s="57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57"/>
      <c r="AG162" s="57"/>
      <c r="AH162" s="26"/>
      <c r="AI162" s="26"/>
      <c r="AJ162" s="26"/>
      <c r="AK162" s="26"/>
      <c r="AL162" s="26"/>
      <c r="AM162" s="26"/>
      <c r="AN162" s="57"/>
      <c r="AO162" s="57"/>
      <c r="AP162" s="26"/>
      <c r="AQ162" s="26"/>
      <c r="AR162" s="26"/>
      <c r="AS162" s="26"/>
      <c r="AT162" s="26"/>
      <c r="AU162" s="26"/>
      <c r="AV162" s="57"/>
      <c r="AW162" s="57"/>
      <c r="AX162" s="26"/>
      <c r="AY162" s="26"/>
      <c r="AZ162" s="26"/>
      <c r="BA162" s="26"/>
      <c r="BB162" s="26"/>
      <c r="BC162" s="26"/>
      <c r="BD162" s="57"/>
      <c r="BE162" s="57"/>
      <c r="BF162" s="57"/>
      <c r="BG162" s="57"/>
      <c r="BH162" s="26"/>
      <c r="BI162" s="26"/>
      <c r="BJ162" s="26"/>
      <c r="BK162" s="26"/>
      <c r="BL162" s="26"/>
      <c r="BM162" s="26"/>
      <c r="BN162" s="26"/>
      <c r="BO162" s="26"/>
      <c r="BP162" s="57"/>
      <c r="BQ162" s="57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</row>
    <row r="163" spans="1:90" ht="12.75">
      <c r="A163" s="40"/>
      <c r="B163" s="40"/>
      <c r="C163" s="40"/>
      <c r="D163" s="40"/>
      <c r="E163" s="40"/>
      <c r="F163" s="40"/>
      <c r="G163" s="40"/>
      <c r="H163" s="26"/>
      <c r="I163" s="26"/>
      <c r="J163" s="57"/>
      <c r="K163" s="57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57"/>
      <c r="AG163" s="57"/>
      <c r="AH163" s="26"/>
      <c r="AI163" s="26"/>
      <c r="AJ163" s="26"/>
      <c r="AK163" s="26"/>
      <c r="AL163" s="26"/>
      <c r="AM163" s="26"/>
      <c r="AN163" s="57"/>
      <c r="AO163" s="57"/>
      <c r="AP163" s="26"/>
      <c r="AQ163" s="26"/>
      <c r="AR163" s="26"/>
      <c r="AS163" s="26"/>
      <c r="AT163" s="26"/>
      <c r="AU163" s="26"/>
      <c r="AV163" s="57"/>
      <c r="AW163" s="57"/>
      <c r="AX163" s="26"/>
      <c r="AY163" s="26"/>
      <c r="AZ163" s="26"/>
      <c r="BA163" s="26"/>
      <c r="BB163" s="26"/>
      <c r="BC163" s="26"/>
      <c r="BD163" s="57"/>
      <c r="BE163" s="57"/>
      <c r="BF163" s="57"/>
      <c r="BG163" s="57"/>
      <c r="BH163" s="26"/>
      <c r="BI163" s="26"/>
      <c r="BJ163" s="26"/>
      <c r="BK163" s="26"/>
      <c r="BL163" s="26"/>
      <c r="BM163" s="26"/>
      <c r="BN163" s="26"/>
      <c r="BO163" s="26"/>
      <c r="BP163" s="57"/>
      <c r="BQ163" s="57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</row>
    <row r="164" spans="1:90" ht="12.75">
      <c r="A164" s="40"/>
      <c r="B164" s="710"/>
      <c r="C164" s="710"/>
      <c r="D164" s="710"/>
      <c r="E164" s="710"/>
      <c r="F164" s="40"/>
      <c r="G164" s="40"/>
      <c r="H164" s="26"/>
      <c r="I164" s="26"/>
      <c r="J164" s="57"/>
      <c r="K164" s="57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57"/>
      <c r="AG164" s="57"/>
      <c r="AH164" s="26"/>
      <c r="AI164" s="26"/>
      <c r="AJ164" s="26"/>
      <c r="AK164" s="26"/>
      <c r="AL164" s="26"/>
      <c r="AM164" s="26"/>
      <c r="AN164" s="57"/>
      <c r="AO164" s="57"/>
      <c r="AP164" s="26"/>
      <c r="AQ164" s="26"/>
      <c r="AR164" s="26"/>
      <c r="AS164" s="26"/>
      <c r="AT164" s="26"/>
      <c r="AU164" s="26"/>
      <c r="AV164" s="57"/>
      <c r="AW164" s="57"/>
      <c r="AX164" s="26"/>
      <c r="AY164" s="26"/>
      <c r="AZ164" s="26"/>
      <c r="BA164" s="26"/>
      <c r="BB164" s="26"/>
      <c r="BC164" s="26"/>
      <c r="BD164" s="57"/>
      <c r="BE164" s="57"/>
      <c r="BF164" s="57"/>
      <c r="BG164" s="57"/>
      <c r="BH164" s="26"/>
      <c r="BI164" s="26"/>
      <c r="BJ164" s="26"/>
      <c r="BK164" s="26"/>
      <c r="BL164" s="26"/>
      <c r="BM164" s="26"/>
      <c r="BN164" s="26"/>
      <c r="BO164" s="26"/>
      <c r="BP164" s="57"/>
      <c r="BQ164" s="57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</row>
    <row r="165" spans="1:90" ht="12.75">
      <c r="A165" s="40"/>
      <c r="B165" s="40"/>
      <c r="C165" s="48"/>
      <c r="D165" s="48"/>
      <c r="E165" s="48"/>
      <c r="F165" s="40"/>
      <c r="G165" s="40"/>
      <c r="H165" s="26"/>
      <c r="I165" s="26"/>
      <c r="J165" s="57"/>
      <c r="K165" s="57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57"/>
      <c r="AG165" s="57"/>
      <c r="AH165" s="26"/>
      <c r="AI165" s="26"/>
      <c r="AJ165" s="26"/>
      <c r="AK165" s="26"/>
      <c r="AL165" s="26"/>
      <c r="AM165" s="26"/>
      <c r="AN165" s="57"/>
      <c r="AO165" s="57"/>
      <c r="AP165" s="26"/>
      <c r="AQ165" s="26"/>
      <c r="AR165" s="26"/>
      <c r="AS165" s="26"/>
      <c r="AT165" s="26"/>
      <c r="AU165" s="26"/>
      <c r="AV165" s="57"/>
      <c r="AW165" s="57"/>
      <c r="AX165" s="26"/>
      <c r="AY165" s="26"/>
      <c r="AZ165" s="26"/>
      <c r="BA165" s="26"/>
      <c r="BB165" s="26"/>
      <c r="BC165" s="26"/>
      <c r="BD165" s="57"/>
      <c r="BE165" s="57"/>
      <c r="BF165" s="57"/>
      <c r="BG165" s="57"/>
      <c r="BH165" s="26"/>
      <c r="BI165" s="26"/>
      <c r="BJ165" s="26"/>
      <c r="BK165" s="26"/>
      <c r="BL165" s="26"/>
      <c r="BM165" s="26"/>
      <c r="BN165" s="26"/>
      <c r="BO165" s="26"/>
      <c r="BP165" s="57"/>
      <c r="BQ165" s="57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</row>
    <row r="166" spans="1:90" ht="12.75">
      <c r="A166" s="40"/>
      <c r="B166" s="40"/>
      <c r="C166" s="48"/>
      <c r="D166" s="48"/>
      <c r="E166" s="48"/>
      <c r="F166" s="40"/>
      <c r="G166" s="40"/>
      <c r="H166" s="26"/>
      <c r="I166" s="26"/>
      <c r="J166" s="57"/>
      <c r="K166" s="57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57"/>
      <c r="AG166" s="57"/>
      <c r="AH166" s="26"/>
      <c r="AI166" s="26"/>
      <c r="AJ166" s="26"/>
      <c r="AK166" s="26"/>
      <c r="AL166" s="26"/>
      <c r="AM166" s="26"/>
      <c r="AN166" s="57"/>
      <c r="AO166" s="57"/>
      <c r="AP166" s="26"/>
      <c r="AQ166" s="26"/>
      <c r="AR166" s="26"/>
      <c r="AS166" s="26"/>
      <c r="AT166" s="26"/>
      <c r="AU166" s="26"/>
      <c r="AV166" s="57"/>
      <c r="AW166" s="57"/>
      <c r="AX166" s="26"/>
      <c r="AY166" s="26"/>
      <c r="AZ166" s="26"/>
      <c r="BA166" s="26"/>
      <c r="BB166" s="26"/>
      <c r="BC166" s="26"/>
      <c r="BD166" s="57"/>
      <c r="BE166" s="57"/>
      <c r="BF166" s="57"/>
      <c r="BG166" s="57"/>
      <c r="BH166" s="26"/>
      <c r="BI166" s="26"/>
      <c r="BJ166" s="26"/>
      <c r="BK166" s="26"/>
      <c r="BL166" s="26"/>
      <c r="BM166" s="26"/>
      <c r="BN166" s="26"/>
      <c r="BO166" s="26"/>
      <c r="BP166" s="57"/>
      <c r="BQ166" s="57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</row>
    <row r="167" spans="1:90" ht="12.75">
      <c r="A167" s="40"/>
      <c r="B167" s="571"/>
      <c r="C167" s="571"/>
      <c r="D167" s="571"/>
      <c r="E167" s="571"/>
      <c r="F167" s="40"/>
      <c r="G167" s="40"/>
      <c r="H167" s="26"/>
      <c r="I167" s="26"/>
      <c r="J167" s="57"/>
      <c r="K167" s="57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57"/>
      <c r="AG167" s="57"/>
      <c r="AH167" s="26"/>
      <c r="AI167" s="26"/>
      <c r="AJ167" s="26"/>
      <c r="AK167" s="26"/>
      <c r="AL167" s="26"/>
      <c r="AM167" s="26"/>
      <c r="AN167" s="57"/>
      <c r="AO167" s="57"/>
      <c r="AP167" s="26"/>
      <c r="AQ167" s="26"/>
      <c r="AR167" s="26"/>
      <c r="AS167" s="26"/>
      <c r="AT167" s="26"/>
      <c r="AU167" s="26"/>
      <c r="AV167" s="57"/>
      <c r="AW167" s="57"/>
      <c r="AX167" s="26"/>
      <c r="AY167" s="26"/>
      <c r="AZ167" s="26"/>
      <c r="BA167" s="26"/>
      <c r="BB167" s="26"/>
      <c r="BC167" s="26"/>
      <c r="BD167" s="57"/>
      <c r="BE167" s="57"/>
      <c r="BF167" s="57"/>
      <c r="BG167" s="57"/>
      <c r="BH167" s="26"/>
      <c r="BI167" s="26"/>
      <c r="BJ167" s="26"/>
      <c r="BK167" s="26"/>
      <c r="BL167" s="26"/>
      <c r="BM167" s="26"/>
      <c r="BN167" s="26"/>
      <c r="BO167" s="26"/>
      <c r="BP167" s="57"/>
      <c r="BQ167" s="57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</row>
    <row r="168" spans="1:90" ht="12.75">
      <c r="A168" s="40"/>
      <c r="B168" s="40"/>
      <c r="C168" s="40"/>
      <c r="D168" s="40"/>
      <c r="E168" s="40"/>
      <c r="F168" s="40"/>
      <c r="G168" s="40"/>
      <c r="H168" s="26"/>
      <c r="I168" s="26"/>
      <c r="J168" s="57"/>
      <c r="K168" s="57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57"/>
      <c r="AG168" s="57"/>
      <c r="AH168" s="26"/>
      <c r="AI168" s="26"/>
      <c r="AJ168" s="26"/>
      <c r="AK168" s="26"/>
      <c r="AL168" s="26"/>
      <c r="AM168" s="26"/>
      <c r="AN168" s="57"/>
      <c r="AO168" s="57"/>
      <c r="AP168" s="26"/>
      <c r="AQ168" s="26"/>
      <c r="AR168" s="26"/>
      <c r="AS168" s="26"/>
      <c r="AT168" s="26"/>
      <c r="AU168" s="26"/>
      <c r="AV168" s="57"/>
      <c r="AW168" s="57"/>
      <c r="AX168" s="26"/>
      <c r="AY168" s="26"/>
      <c r="AZ168" s="26"/>
      <c r="BA168" s="26"/>
      <c r="BB168" s="26"/>
      <c r="BC168" s="26"/>
      <c r="BD168" s="57"/>
      <c r="BE168" s="57"/>
      <c r="BF168" s="57"/>
      <c r="BG168" s="57"/>
      <c r="BH168" s="26"/>
      <c r="BI168" s="26"/>
      <c r="BJ168" s="26"/>
      <c r="BK168" s="26"/>
      <c r="BL168" s="26"/>
      <c r="BM168" s="26"/>
      <c r="BN168" s="26"/>
      <c r="BO168" s="26"/>
      <c r="BP168" s="57"/>
      <c r="BQ168" s="57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</row>
    <row r="169" spans="1:90" ht="12.75">
      <c r="A169" s="40"/>
      <c r="B169" s="710"/>
      <c r="C169" s="710"/>
      <c r="D169" s="710"/>
      <c r="E169" s="710"/>
      <c r="F169" s="40"/>
      <c r="G169" s="59"/>
      <c r="H169" s="26"/>
      <c r="I169" s="26"/>
      <c r="J169" s="57"/>
      <c r="K169" s="57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57"/>
      <c r="AG169" s="57"/>
      <c r="AH169" s="26"/>
      <c r="AI169" s="26"/>
      <c r="AJ169" s="26"/>
      <c r="AK169" s="26"/>
      <c r="AL169" s="26"/>
      <c r="AM169" s="26"/>
      <c r="AN169" s="57"/>
      <c r="AO169" s="57"/>
      <c r="AP169" s="26"/>
      <c r="AQ169" s="26"/>
      <c r="AR169" s="26"/>
      <c r="AS169" s="26"/>
      <c r="AT169" s="26"/>
      <c r="AU169" s="26"/>
      <c r="AV169" s="57"/>
      <c r="AW169" s="57"/>
      <c r="AX169" s="26"/>
      <c r="AY169" s="26"/>
      <c r="AZ169" s="26"/>
      <c r="BA169" s="26"/>
      <c r="BB169" s="26"/>
      <c r="BC169" s="26"/>
      <c r="BD169" s="57"/>
      <c r="BE169" s="57"/>
      <c r="BF169" s="57"/>
      <c r="BG169" s="57"/>
      <c r="BH169" s="26"/>
      <c r="BI169" s="26"/>
      <c r="BJ169" s="26"/>
      <c r="BK169" s="26"/>
      <c r="BL169" s="26"/>
      <c r="BM169" s="26"/>
      <c r="BN169" s="26"/>
      <c r="BO169" s="26"/>
      <c r="BP169" s="57"/>
      <c r="BQ169" s="57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</row>
    <row r="170" spans="1:90" ht="12.75">
      <c r="A170" s="40"/>
      <c r="B170" s="710"/>
      <c r="C170" s="710"/>
      <c r="D170" s="710"/>
      <c r="E170" s="710"/>
      <c r="F170" s="40"/>
      <c r="G170" s="40"/>
      <c r="H170" s="26"/>
      <c r="I170" s="26"/>
      <c r="J170" s="57"/>
      <c r="K170" s="57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57"/>
      <c r="AG170" s="57"/>
      <c r="AH170" s="26"/>
      <c r="AI170" s="26"/>
      <c r="AJ170" s="26"/>
      <c r="AK170" s="26"/>
      <c r="AL170" s="26"/>
      <c r="AM170" s="26"/>
      <c r="AN170" s="57"/>
      <c r="AO170" s="57"/>
      <c r="AP170" s="26"/>
      <c r="AQ170" s="26"/>
      <c r="AR170" s="26"/>
      <c r="AS170" s="26"/>
      <c r="AT170" s="26"/>
      <c r="AU170" s="26"/>
      <c r="AV170" s="57"/>
      <c r="AW170" s="57"/>
      <c r="AX170" s="26"/>
      <c r="AY170" s="26"/>
      <c r="AZ170" s="26"/>
      <c r="BA170" s="26"/>
      <c r="BB170" s="26"/>
      <c r="BC170" s="26"/>
      <c r="BD170" s="57"/>
      <c r="BE170" s="57"/>
      <c r="BF170" s="57"/>
      <c r="BG170" s="57"/>
      <c r="BH170" s="26"/>
      <c r="BI170" s="26"/>
      <c r="BJ170" s="26"/>
      <c r="BK170" s="26"/>
      <c r="BL170" s="26"/>
      <c r="BM170" s="26"/>
      <c r="BN170" s="26"/>
      <c r="BO170" s="26"/>
      <c r="BP170" s="57"/>
      <c r="BQ170" s="57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</row>
    <row r="171" spans="1:90" ht="12.75">
      <c r="A171" s="40"/>
      <c r="B171" s="710"/>
      <c r="C171" s="710"/>
      <c r="D171" s="710"/>
      <c r="E171" s="710"/>
      <c r="F171" s="40"/>
      <c r="G171" s="40"/>
      <c r="H171" s="26"/>
      <c r="I171" s="26"/>
      <c r="J171" s="57"/>
      <c r="K171" s="57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57"/>
      <c r="AG171" s="57"/>
      <c r="AH171" s="26"/>
      <c r="AI171" s="26"/>
      <c r="AJ171" s="26"/>
      <c r="AK171" s="26"/>
      <c r="AL171" s="26"/>
      <c r="AM171" s="26"/>
      <c r="AN171" s="57"/>
      <c r="AO171" s="57"/>
      <c r="AP171" s="26"/>
      <c r="AQ171" s="26"/>
      <c r="AR171" s="26"/>
      <c r="AS171" s="26"/>
      <c r="AT171" s="26"/>
      <c r="AU171" s="26"/>
      <c r="AV171" s="57"/>
      <c r="AW171" s="57"/>
      <c r="AX171" s="26"/>
      <c r="AY171" s="26"/>
      <c r="AZ171" s="26"/>
      <c r="BA171" s="26"/>
      <c r="BB171" s="26"/>
      <c r="BC171" s="26"/>
      <c r="BD171" s="57"/>
      <c r="BE171" s="57"/>
      <c r="BF171" s="57"/>
      <c r="BG171" s="57"/>
      <c r="BH171" s="26"/>
      <c r="BI171" s="26"/>
      <c r="BJ171" s="26"/>
      <c r="BK171" s="26"/>
      <c r="BL171" s="26"/>
      <c r="BM171" s="26"/>
      <c r="BN171" s="26"/>
      <c r="BO171" s="26"/>
      <c r="BP171" s="57"/>
      <c r="BQ171" s="57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</row>
    <row r="172" spans="1:90" ht="12.75">
      <c r="A172" s="40"/>
      <c r="B172" s="40"/>
      <c r="C172" s="40"/>
      <c r="D172" s="40"/>
      <c r="E172" s="40"/>
      <c r="F172" s="40"/>
      <c r="G172" s="40"/>
      <c r="H172" s="26"/>
      <c r="I172" s="26"/>
      <c r="J172" s="57"/>
      <c r="K172" s="57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57"/>
      <c r="AG172" s="57"/>
      <c r="AH172" s="26"/>
      <c r="AI172" s="26"/>
      <c r="AJ172" s="26"/>
      <c r="AK172" s="26"/>
      <c r="AL172" s="26"/>
      <c r="AM172" s="26"/>
      <c r="AN172" s="57"/>
      <c r="AO172" s="57"/>
      <c r="AP172" s="26"/>
      <c r="AQ172" s="26"/>
      <c r="AR172" s="26"/>
      <c r="AS172" s="26"/>
      <c r="AT172" s="26"/>
      <c r="AU172" s="26"/>
      <c r="AV172" s="57"/>
      <c r="AW172" s="57"/>
      <c r="AX172" s="26"/>
      <c r="AY172" s="26"/>
      <c r="AZ172" s="26"/>
      <c r="BA172" s="26"/>
      <c r="BB172" s="26"/>
      <c r="BC172" s="26"/>
      <c r="BD172" s="57"/>
      <c r="BE172" s="57"/>
      <c r="BF172" s="57"/>
      <c r="BG172" s="57"/>
      <c r="BH172" s="26"/>
      <c r="BI172" s="26"/>
      <c r="BJ172" s="26"/>
      <c r="BK172" s="26"/>
      <c r="BL172" s="26"/>
      <c r="BM172" s="26"/>
      <c r="BN172" s="26"/>
      <c r="BO172" s="26"/>
      <c r="BP172" s="57"/>
      <c r="BQ172" s="57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</row>
    <row r="173" spans="1:90" ht="12.75">
      <c r="A173" s="40"/>
      <c r="B173" s="40"/>
      <c r="C173" s="40"/>
      <c r="D173" s="40"/>
      <c r="E173" s="40"/>
      <c r="F173" s="40"/>
      <c r="G173" s="40"/>
      <c r="H173" s="26"/>
      <c r="I173" s="26"/>
      <c r="J173" s="57"/>
      <c r="K173" s="57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57"/>
      <c r="AG173" s="57"/>
      <c r="AH173" s="26"/>
      <c r="AI173" s="26"/>
      <c r="AJ173" s="26"/>
      <c r="AK173" s="26"/>
      <c r="AL173" s="26"/>
      <c r="AM173" s="26"/>
      <c r="AN173" s="57"/>
      <c r="AO173" s="57"/>
      <c r="AP173" s="26"/>
      <c r="AQ173" s="26"/>
      <c r="AR173" s="26"/>
      <c r="AS173" s="26"/>
      <c r="AT173" s="26"/>
      <c r="AU173" s="26"/>
      <c r="AV173" s="57"/>
      <c r="AW173" s="57"/>
      <c r="AX173" s="26"/>
      <c r="AY173" s="26"/>
      <c r="AZ173" s="26"/>
      <c r="BA173" s="26"/>
      <c r="BB173" s="26"/>
      <c r="BC173" s="26"/>
      <c r="BD173" s="57"/>
      <c r="BE173" s="57"/>
      <c r="BF173" s="57"/>
      <c r="BG173" s="57"/>
      <c r="BH173" s="26"/>
      <c r="BI173" s="26"/>
      <c r="BJ173" s="26"/>
      <c r="BK173" s="26"/>
      <c r="BL173" s="26"/>
      <c r="BM173" s="26"/>
      <c r="BN173" s="26"/>
      <c r="BO173" s="26"/>
      <c r="BP173" s="57"/>
      <c r="BQ173" s="57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</row>
    <row r="174" spans="1:90" ht="12.75">
      <c r="A174" s="40"/>
      <c r="B174" s="710"/>
      <c r="C174" s="710"/>
      <c r="D174" s="710"/>
      <c r="E174" s="710"/>
      <c r="F174" s="40"/>
      <c r="G174" s="40"/>
      <c r="H174" s="26"/>
      <c r="I174" s="26"/>
      <c r="J174" s="57"/>
      <c r="K174" s="57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57"/>
      <c r="AG174" s="57"/>
      <c r="AH174" s="26"/>
      <c r="AI174" s="26"/>
      <c r="AJ174" s="26"/>
      <c r="AK174" s="26"/>
      <c r="AL174" s="26"/>
      <c r="AM174" s="26"/>
      <c r="AN174" s="57"/>
      <c r="AO174" s="57"/>
      <c r="AP174" s="26"/>
      <c r="AQ174" s="26"/>
      <c r="AR174" s="26"/>
      <c r="AS174" s="26"/>
      <c r="AT174" s="26"/>
      <c r="AU174" s="26"/>
      <c r="AV174" s="57"/>
      <c r="AW174" s="57"/>
      <c r="AX174" s="26"/>
      <c r="AY174" s="26"/>
      <c r="AZ174" s="26"/>
      <c r="BA174" s="26"/>
      <c r="BB174" s="26"/>
      <c r="BC174" s="26"/>
      <c r="BD174" s="57"/>
      <c r="BE174" s="57"/>
      <c r="BF174" s="57"/>
      <c r="BG174" s="57"/>
      <c r="BH174" s="26"/>
      <c r="BI174" s="26"/>
      <c r="BJ174" s="26"/>
      <c r="BK174" s="26"/>
      <c r="BL174" s="26"/>
      <c r="BM174" s="26"/>
      <c r="BN174" s="26"/>
      <c r="BO174" s="26"/>
      <c r="BP174" s="57"/>
      <c r="BQ174" s="57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</row>
    <row r="175" spans="1:90" ht="12.75">
      <c r="A175" s="40"/>
      <c r="B175" s="571"/>
      <c r="C175" s="571"/>
      <c r="D175" s="571"/>
      <c r="E175" s="571"/>
      <c r="F175" s="40"/>
      <c r="G175" s="40"/>
      <c r="H175" s="26"/>
      <c r="I175" s="60"/>
      <c r="J175" s="26"/>
      <c r="K175" s="61"/>
      <c r="L175" s="26"/>
      <c r="M175" s="60"/>
      <c r="N175" s="26"/>
      <c r="O175" s="60"/>
      <c r="P175" s="26"/>
      <c r="Q175" s="60"/>
      <c r="R175" s="26"/>
      <c r="S175" s="60"/>
      <c r="T175" s="26"/>
      <c r="U175" s="60"/>
      <c r="V175" s="26"/>
      <c r="W175" s="60"/>
      <c r="X175" s="26"/>
      <c r="Y175" s="60"/>
      <c r="Z175" s="26"/>
      <c r="AA175" s="60"/>
      <c r="AB175" s="26"/>
      <c r="AC175" s="60"/>
      <c r="AD175" s="26"/>
      <c r="AE175" s="60"/>
      <c r="AF175" s="26"/>
      <c r="AG175" s="60"/>
      <c r="AH175" s="26"/>
      <c r="AI175" s="60"/>
      <c r="AJ175" s="26"/>
      <c r="AK175" s="60"/>
      <c r="AL175" s="26"/>
      <c r="AM175" s="60"/>
      <c r="AN175" s="26"/>
      <c r="AO175" s="60"/>
      <c r="AP175" s="26"/>
      <c r="AQ175" s="60"/>
      <c r="AR175" s="26"/>
      <c r="AS175" s="60"/>
      <c r="AT175" s="26"/>
      <c r="AU175" s="60"/>
      <c r="AV175" s="26"/>
      <c r="AW175" s="60"/>
      <c r="AX175" s="26"/>
      <c r="AY175" s="60"/>
      <c r="AZ175" s="26"/>
      <c r="BA175" s="60"/>
      <c r="BB175" s="26"/>
      <c r="BC175" s="60"/>
      <c r="BD175" s="26"/>
      <c r="BE175" s="62"/>
      <c r="BF175" s="26"/>
      <c r="BG175" s="60"/>
      <c r="BH175" s="26"/>
      <c r="BI175" s="60"/>
      <c r="BJ175" s="60"/>
      <c r="BK175" s="60"/>
      <c r="BL175" s="26"/>
      <c r="BM175" s="60"/>
      <c r="BN175" s="60"/>
      <c r="BO175" s="60"/>
      <c r="BP175" s="26"/>
      <c r="BQ175" s="60"/>
      <c r="BR175" s="26"/>
      <c r="BS175" s="60"/>
      <c r="BT175" s="26"/>
      <c r="BU175" s="62"/>
      <c r="BV175" s="26"/>
      <c r="BW175" s="60"/>
      <c r="BX175" s="26"/>
      <c r="BY175" s="60"/>
      <c r="BZ175" s="26"/>
      <c r="CA175" s="60"/>
      <c r="CB175" s="26"/>
      <c r="CC175" s="60"/>
      <c r="CD175" s="26"/>
      <c r="CE175" s="26"/>
      <c r="CF175" s="26"/>
      <c r="CG175" s="26"/>
      <c r="CH175" s="26"/>
      <c r="CI175" s="26"/>
      <c r="CJ175" s="26"/>
      <c r="CK175" s="26"/>
      <c r="CL175" s="26"/>
    </row>
    <row r="176" spans="1:90" ht="12.75">
      <c r="A176" s="5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</row>
    <row r="177" spans="1:90" ht="12.75">
      <c r="A177" s="5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</row>
    <row r="178" spans="1:90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</row>
    <row r="179" spans="1:90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</row>
    <row r="180" spans="1:90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3"/>
      <c r="Q180" s="24"/>
      <c r="R180" s="24"/>
      <c r="S180" s="24"/>
      <c r="T180" s="24"/>
      <c r="U180" s="24"/>
      <c r="V180" s="25"/>
      <c r="W180" s="717"/>
      <c r="X180" s="718"/>
      <c r="Y180" s="718"/>
      <c r="Z180" s="718"/>
      <c r="AA180" s="718"/>
      <c r="AB180" s="718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</row>
    <row r="181" spans="1:90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</row>
    <row r="182" spans="1:90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</row>
    <row r="183" spans="1:90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</row>
    <row r="184" spans="1:90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</row>
    <row r="185" spans="1:90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</row>
    <row r="186" spans="1:90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</row>
    <row r="187" spans="1:90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</row>
    <row r="188" spans="1:90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</row>
    <row r="189" spans="1:90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</row>
    <row r="190" spans="1:90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</row>
    <row r="191" spans="1:90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</row>
    <row r="192" spans="1:90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</row>
    <row r="193" spans="1:90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</row>
    <row r="194" spans="1:90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</row>
    <row r="195" spans="1:90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</row>
    <row r="196" spans="1:90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</row>
    <row r="197" spans="1:90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</row>
    <row r="198" spans="1:90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</row>
    <row r="199" spans="1:90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</row>
    <row r="200" spans="1:90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</row>
    <row r="201" spans="1:90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</row>
    <row r="202" spans="1:90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</row>
    <row r="203" spans="1:90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</row>
    <row r="204" spans="1:90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</row>
    <row r="205" spans="1:90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</row>
    <row r="206" spans="1:90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</row>
    <row r="207" spans="1:90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</row>
    <row r="208" spans="1:90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</row>
    <row r="209" spans="1:90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</row>
    <row r="210" spans="1:90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</row>
    <row r="211" spans="1:90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</row>
    <row r="212" spans="1:90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</row>
    <row r="213" spans="1:90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</row>
    <row r="214" spans="1:90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</row>
    <row r="215" spans="1:90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</row>
    <row r="216" spans="1:90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</row>
    <row r="217" spans="1:90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</row>
    <row r="218" spans="1:90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</row>
    <row r="219" spans="1:90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</row>
    <row r="220" spans="1:90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</row>
    <row r="221" spans="1:90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</row>
    <row r="222" spans="1:90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</row>
    <row r="223" spans="1:90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</row>
    <row r="224" spans="1:90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</row>
    <row r="225" spans="1:90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</row>
    <row r="226" spans="1:90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</row>
    <row r="227" spans="1:90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</row>
    <row r="228" spans="1:90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</row>
    <row r="229" spans="1:90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</row>
    <row r="230" spans="1:90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</row>
    <row r="231" spans="1:90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</row>
    <row r="232" spans="1:90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</row>
    <row r="233" spans="1:90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</row>
    <row r="234" spans="1:90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</row>
    <row r="235" spans="1:90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</row>
    <row r="236" spans="1:90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</row>
    <row r="237" spans="1:90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</row>
    <row r="238" spans="1:90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</row>
    <row r="239" spans="1:90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</row>
    <row r="240" spans="1:90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</row>
    <row r="241" spans="1:90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</row>
    <row r="242" spans="1:90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</row>
    <row r="243" spans="1:90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</row>
    <row r="244" spans="1:90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</row>
    <row r="245" spans="1:90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</row>
    <row r="246" spans="1:90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</row>
    <row r="247" spans="1:90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</row>
    <row r="248" spans="1:90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</row>
    <row r="249" spans="1:90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</row>
    <row r="250" spans="1:90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</row>
    <row r="251" spans="1:90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</row>
    <row r="252" spans="1:90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</row>
    <row r="253" spans="1:90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</row>
    <row r="254" spans="1:90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</row>
    <row r="255" spans="1:90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</row>
    <row r="256" spans="1:90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</row>
    <row r="257" spans="1:90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</row>
    <row r="258" spans="1:90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</row>
    <row r="259" spans="1:90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</row>
    <row r="260" spans="1:90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</row>
    <row r="261" spans="1:90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</row>
    <row r="262" spans="1:90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</row>
    <row r="263" spans="1:90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</row>
    <row r="264" spans="1:90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</row>
    <row r="265" spans="1:90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</row>
    <row r="266" spans="1:90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</row>
    <row r="267" spans="1:90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</row>
    <row r="268" spans="1:90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</row>
    <row r="269" spans="1:90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</row>
    <row r="270" spans="1:90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</row>
    <row r="271" spans="1:90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</row>
    <row r="272" spans="1:90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</row>
    <row r="273" spans="1:90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</row>
    <row r="274" spans="1:90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</row>
    <row r="275" spans="1:90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</row>
    <row r="276" spans="1:90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</row>
    <row r="277" spans="1:90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</row>
    <row r="278" spans="1:90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</row>
    <row r="279" spans="1:90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</row>
    <row r="280" spans="1:90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</row>
    <row r="281" spans="1:90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</row>
    <row r="282" spans="1:90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</row>
    <row r="283" spans="1:90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</row>
    <row r="284" spans="1:90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</row>
    <row r="285" spans="1:90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</row>
    <row r="286" spans="1:90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</row>
    <row r="287" spans="1:90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</row>
    <row r="288" spans="1:90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</row>
    <row r="289" spans="1:90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</row>
    <row r="290" spans="1:90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</row>
    <row r="291" spans="1:90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</row>
    <row r="292" spans="1:90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</row>
    <row r="293" spans="1:90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</row>
    <row r="294" spans="1:90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</row>
    <row r="295" spans="1:90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</row>
    <row r="296" spans="1:90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</row>
    <row r="297" spans="1:90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</row>
    <row r="298" spans="1:90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</row>
    <row r="299" spans="1:90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</row>
    <row r="300" spans="1:90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</row>
    <row r="301" spans="1:90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</row>
    <row r="302" spans="1:90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</row>
    <row r="303" spans="1:90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</row>
    <row r="304" spans="1:90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</row>
    <row r="305" spans="1:90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</row>
    <row r="306" spans="1:90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</row>
    <row r="307" spans="1:90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</row>
    <row r="308" spans="1:90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</row>
    <row r="309" spans="1:90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</row>
    <row r="310" spans="1:90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</row>
    <row r="311" spans="1:90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</row>
    <row r="312" spans="1:90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</row>
    <row r="313" spans="1:90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</row>
    <row r="314" spans="1:90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</row>
    <row r="315" spans="1:90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</row>
    <row r="316" spans="1:90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</row>
    <row r="317" spans="1:90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</row>
    <row r="318" spans="1:90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</row>
    <row r="319" spans="1:90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</row>
    <row r="320" spans="1:90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</row>
    <row r="321" spans="1:90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</row>
    <row r="322" spans="1:90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</row>
    <row r="323" spans="1:90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</row>
    <row r="324" spans="1:90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</row>
    <row r="325" spans="1:90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</row>
    <row r="326" spans="1:90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</row>
    <row r="327" spans="1:90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</row>
    <row r="328" spans="1:90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</row>
    <row r="329" spans="1:90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</row>
    <row r="330" spans="1:90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</row>
    <row r="331" spans="1:90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</row>
    <row r="332" spans="1:90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</row>
    <row r="333" spans="1:90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</row>
    <row r="334" spans="1:90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</row>
    <row r="335" spans="1:90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</row>
    <row r="336" spans="1:90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</row>
    <row r="337" spans="1:90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</row>
    <row r="338" spans="1:90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</row>
    <row r="339" spans="1:90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</row>
    <row r="340" spans="1:90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</row>
    <row r="341" spans="1:90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</row>
    <row r="342" spans="1:90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</row>
    <row r="343" spans="1:90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</row>
    <row r="344" spans="1:90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</row>
    <row r="345" spans="1:90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</row>
    <row r="346" spans="1:90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</row>
    <row r="347" spans="1:90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</row>
    <row r="348" spans="1:90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</row>
    <row r="349" spans="1:90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</row>
    <row r="350" spans="1:90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</row>
    <row r="351" spans="1:90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</row>
    <row r="352" spans="1:90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</row>
    <row r="353" spans="1:90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</row>
    <row r="354" spans="1:90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</row>
    <row r="355" spans="1:90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</row>
    <row r="356" spans="1:90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</row>
    <row r="357" spans="1:90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</row>
    <row r="358" spans="1:90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</row>
    <row r="359" spans="1:90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</row>
    <row r="360" spans="1:90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</row>
    <row r="361" spans="1:90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</row>
    <row r="362" spans="1:90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</row>
    <row r="363" spans="1:90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</row>
    <row r="364" spans="1:90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</row>
    <row r="365" spans="1:90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</row>
  </sheetData>
  <mergeCells count="278">
    <mergeCell ref="BJ6:BK6"/>
    <mergeCell ref="BN6:BO6"/>
    <mergeCell ref="B174:E174"/>
    <mergeCell ref="B175:E175"/>
    <mergeCell ref="B158:E158"/>
    <mergeCell ref="B160:E160"/>
    <mergeCell ref="B161:E161"/>
    <mergeCell ref="B164:E164"/>
    <mergeCell ref="B151:E151"/>
    <mergeCell ref="B152:E152"/>
    <mergeCell ref="W180:AB180"/>
    <mergeCell ref="B167:E167"/>
    <mergeCell ref="B169:E169"/>
    <mergeCell ref="B170:E170"/>
    <mergeCell ref="B171:E171"/>
    <mergeCell ref="B156:E156"/>
    <mergeCell ref="B157:E157"/>
    <mergeCell ref="B146:E146"/>
    <mergeCell ref="B148:E148"/>
    <mergeCell ref="B149:E149"/>
    <mergeCell ref="B150:E150"/>
    <mergeCell ref="B142:E142"/>
    <mergeCell ref="B143:E143"/>
    <mergeCell ref="B144:E144"/>
    <mergeCell ref="B145:E145"/>
    <mergeCell ref="B137:E137"/>
    <mergeCell ref="B138:E138"/>
    <mergeCell ref="B139:E139"/>
    <mergeCell ref="B140:E140"/>
    <mergeCell ref="B133:E133"/>
    <mergeCell ref="B134:E134"/>
    <mergeCell ref="B135:E135"/>
    <mergeCell ref="B136:E136"/>
    <mergeCell ref="B129:E129"/>
    <mergeCell ref="B130:E130"/>
    <mergeCell ref="B131:E131"/>
    <mergeCell ref="B132:E132"/>
    <mergeCell ref="B125:E125"/>
    <mergeCell ref="B126:E126"/>
    <mergeCell ref="B127:E127"/>
    <mergeCell ref="B128:E128"/>
    <mergeCell ref="B121:E121"/>
    <mergeCell ref="B122:E122"/>
    <mergeCell ref="B123:E123"/>
    <mergeCell ref="B124:E124"/>
    <mergeCell ref="BX118:BY118"/>
    <mergeCell ref="BZ118:CA118"/>
    <mergeCell ref="CB118:CC118"/>
    <mergeCell ref="B120:E120"/>
    <mergeCell ref="BP118:BQ118"/>
    <mergeCell ref="BR118:BS118"/>
    <mergeCell ref="BT118:BU118"/>
    <mergeCell ref="BV118:BW118"/>
    <mergeCell ref="BF118:BG118"/>
    <mergeCell ref="BH118:BI118"/>
    <mergeCell ref="BL118:BM118"/>
    <mergeCell ref="AZ118:BA118"/>
    <mergeCell ref="BB118:BC118"/>
    <mergeCell ref="BD118:BE118"/>
    <mergeCell ref="AV118:AW118"/>
    <mergeCell ref="AX118:AY118"/>
    <mergeCell ref="AP118:AQ118"/>
    <mergeCell ref="AR118:AS118"/>
    <mergeCell ref="AT118:AU118"/>
    <mergeCell ref="AH118:AI118"/>
    <mergeCell ref="AJ118:AK118"/>
    <mergeCell ref="AL118:AM118"/>
    <mergeCell ref="AN118:AO118"/>
    <mergeCell ref="Z118:AA118"/>
    <mergeCell ref="AB118:AC118"/>
    <mergeCell ref="AD118:AE118"/>
    <mergeCell ref="AF118:AG118"/>
    <mergeCell ref="CD117:CD119"/>
    <mergeCell ref="CE117:CE119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BR117:BS117"/>
    <mergeCell ref="BT117:BW117"/>
    <mergeCell ref="BX117:CA117"/>
    <mergeCell ref="CB117:CC117"/>
    <mergeCell ref="Z117:AS117"/>
    <mergeCell ref="AV117:BA117"/>
    <mergeCell ref="BF117:BG117"/>
    <mergeCell ref="BH117:BQ117"/>
    <mergeCell ref="A116:Y116"/>
    <mergeCell ref="A117:A119"/>
    <mergeCell ref="B117:E119"/>
    <mergeCell ref="F117:F119"/>
    <mergeCell ref="G117:G119"/>
    <mergeCell ref="H117:Y117"/>
    <mergeCell ref="X118:Y118"/>
    <mergeCell ref="B109:E109"/>
    <mergeCell ref="B110:E110"/>
    <mergeCell ref="B113:E113"/>
    <mergeCell ref="B114:E114"/>
    <mergeCell ref="B101:E101"/>
    <mergeCell ref="B104:E104"/>
    <mergeCell ref="B105:E105"/>
    <mergeCell ref="B108:E108"/>
    <mergeCell ref="B96:E96"/>
    <mergeCell ref="B97:E97"/>
    <mergeCell ref="B98:E98"/>
    <mergeCell ref="B100:E100"/>
    <mergeCell ref="B89:E89"/>
    <mergeCell ref="B90:E90"/>
    <mergeCell ref="B91:E91"/>
    <mergeCell ref="B92:E92"/>
    <mergeCell ref="B84:E84"/>
    <mergeCell ref="B85:E85"/>
    <mergeCell ref="B86:E86"/>
    <mergeCell ref="B88:E88"/>
    <mergeCell ref="B79:E79"/>
    <mergeCell ref="B80:E80"/>
    <mergeCell ref="B81:E81"/>
    <mergeCell ref="B83:E83"/>
    <mergeCell ref="B75:E75"/>
    <mergeCell ref="B76:E76"/>
    <mergeCell ref="B77:E77"/>
    <mergeCell ref="B78:E78"/>
    <mergeCell ref="B71:E71"/>
    <mergeCell ref="B72:E72"/>
    <mergeCell ref="B73:E73"/>
    <mergeCell ref="B74:E74"/>
    <mergeCell ref="B67:E67"/>
    <mergeCell ref="B68:E68"/>
    <mergeCell ref="B69:E69"/>
    <mergeCell ref="B70:E70"/>
    <mergeCell ref="B62:E62"/>
    <mergeCell ref="B64:E64"/>
    <mergeCell ref="B65:E65"/>
    <mergeCell ref="B66:E66"/>
    <mergeCell ref="B61:E61"/>
    <mergeCell ref="BR59:BS59"/>
    <mergeCell ref="BT59:BU59"/>
    <mergeCell ref="BV59:BW59"/>
    <mergeCell ref="BH59:BI59"/>
    <mergeCell ref="BL59:BM59"/>
    <mergeCell ref="AF59:AG59"/>
    <mergeCell ref="AH59:AI59"/>
    <mergeCell ref="AJ59:AK59"/>
    <mergeCell ref="AL59:AM59"/>
    <mergeCell ref="AV59:AW59"/>
    <mergeCell ref="AX59:AY59"/>
    <mergeCell ref="BB58:BC58"/>
    <mergeCell ref="BD58:BM58"/>
    <mergeCell ref="AZ59:BA59"/>
    <mergeCell ref="BB59:BC59"/>
    <mergeCell ref="BD59:BE59"/>
    <mergeCell ref="BF59:BG59"/>
    <mergeCell ref="BV58:CE58"/>
    <mergeCell ref="CF58:CF60"/>
    <mergeCell ref="CG58:CG60"/>
    <mergeCell ref="BP59:BQ59"/>
    <mergeCell ref="BZ59:CA59"/>
    <mergeCell ref="CB59:CC59"/>
    <mergeCell ref="CD59:CE59"/>
    <mergeCell ref="BX59:BY59"/>
    <mergeCell ref="BP58:BS58"/>
    <mergeCell ref="Z58:AO58"/>
    <mergeCell ref="AP58:AU58"/>
    <mergeCell ref="AV58:BA58"/>
    <mergeCell ref="AN59:AO59"/>
    <mergeCell ref="AP59:AQ59"/>
    <mergeCell ref="AR59:AS59"/>
    <mergeCell ref="AT59:AU59"/>
    <mergeCell ref="Z59:AA59"/>
    <mergeCell ref="AB59:AC59"/>
    <mergeCell ref="AD59:AE59"/>
    <mergeCell ref="R58:S59"/>
    <mergeCell ref="T58:U59"/>
    <mergeCell ref="V58:W59"/>
    <mergeCell ref="X58:Y59"/>
    <mergeCell ref="A57:Y57"/>
    <mergeCell ref="A58:A60"/>
    <mergeCell ref="B58:E60"/>
    <mergeCell ref="F58:F60"/>
    <mergeCell ref="G58:G60"/>
    <mergeCell ref="H58:I59"/>
    <mergeCell ref="J58:K59"/>
    <mergeCell ref="L58:M59"/>
    <mergeCell ref="N58:O59"/>
    <mergeCell ref="P58:Q59"/>
    <mergeCell ref="B48:E48"/>
    <mergeCell ref="B49:E49"/>
    <mergeCell ref="B54:E54"/>
    <mergeCell ref="B55:E55"/>
    <mergeCell ref="B50:E50"/>
    <mergeCell ref="B51:E51"/>
    <mergeCell ref="B53:E53"/>
    <mergeCell ref="B52:E52"/>
    <mergeCell ref="B44:E44"/>
    <mergeCell ref="B47:E47"/>
    <mergeCell ref="B39:E39"/>
    <mergeCell ref="B40:E40"/>
    <mergeCell ref="B46:E46"/>
    <mergeCell ref="B43:E43"/>
    <mergeCell ref="B30:E30"/>
    <mergeCell ref="B31:E31"/>
    <mergeCell ref="B33:E33"/>
    <mergeCell ref="B29:E29"/>
    <mergeCell ref="B24:E24"/>
    <mergeCell ref="B25:E25"/>
    <mergeCell ref="B26:E26"/>
    <mergeCell ref="B28:E28"/>
    <mergeCell ref="B27:E27"/>
    <mergeCell ref="B20:E20"/>
    <mergeCell ref="B21:E21"/>
    <mergeCell ref="B22:E22"/>
    <mergeCell ref="B23:E23"/>
    <mergeCell ref="BP6:BP7"/>
    <mergeCell ref="BQ6:BQ7"/>
    <mergeCell ref="B8:E8"/>
    <mergeCell ref="B9:E9"/>
    <mergeCell ref="BF6:BG6"/>
    <mergeCell ref="BH6:BI6"/>
    <mergeCell ref="BL6:BM6"/>
    <mergeCell ref="AZ6:BA6"/>
    <mergeCell ref="BB6:BC6"/>
    <mergeCell ref="AT6:AU6"/>
    <mergeCell ref="AH6:AI6"/>
    <mergeCell ref="AJ6:AK6"/>
    <mergeCell ref="BD6:BE6"/>
    <mergeCell ref="AV6:AW6"/>
    <mergeCell ref="AX6:AY6"/>
    <mergeCell ref="AL6:AM6"/>
    <mergeCell ref="AN6:AO6"/>
    <mergeCell ref="AP6:AQ6"/>
    <mergeCell ref="AR6:AS6"/>
    <mergeCell ref="N6:O6"/>
    <mergeCell ref="V6:W6"/>
    <mergeCell ref="AD6:AE6"/>
    <mergeCell ref="AF6:AG6"/>
    <mergeCell ref="A5:A7"/>
    <mergeCell ref="B5:E7"/>
    <mergeCell ref="F5:F7"/>
    <mergeCell ref="G5:G7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32:E32"/>
    <mergeCell ref="B45:E45"/>
    <mergeCell ref="B41:E41"/>
    <mergeCell ref="B42:E42"/>
    <mergeCell ref="B34:E34"/>
    <mergeCell ref="B35:E35"/>
    <mergeCell ref="B36:E36"/>
    <mergeCell ref="B37:E37"/>
    <mergeCell ref="B38:E38"/>
    <mergeCell ref="B10:E10"/>
    <mergeCell ref="X6:Y6"/>
    <mergeCell ref="Z6:AA6"/>
    <mergeCell ref="AB6:AC6"/>
    <mergeCell ref="P6:Q6"/>
    <mergeCell ref="R6:S6"/>
    <mergeCell ref="T6:U6"/>
    <mergeCell ref="H6:I6"/>
    <mergeCell ref="J6:K6"/>
    <mergeCell ref="L6:M6"/>
    <mergeCell ref="A1:F1"/>
    <mergeCell ref="A2:F2"/>
    <mergeCell ref="A3:F3"/>
    <mergeCell ref="A4:F4"/>
    <mergeCell ref="BN5:BO5"/>
    <mergeCell ref="BJ5:BK5"/>
    <mergeCell ref="BJ2:BK2"/>
    <mergeCell ref="BJ3:BK3"/>
  </mergeCells>
  <printOptions/>
  <pageMargins left="0.8661417322834646" right="0.2362204724409449" top="0.7874015748031497" bottom="0.15748031496062992" header="0.15748031496062992" footer="0.15748031496062992"/>
  <pageSetup horizontalDpi="600" verticalDpi="600" orientation="landscape" paperSize="9" scale="54" r:id="rId1"/>
  <rowBreaks count="3" manualBreakCount="3">
    <brk id="55" max="255" man="1"/>
    <brk id="114" max="255" man="1"/>
    <brk id="176" max="255" man="1"/>
  </rowBreaks>
  <colBreaks count="1" manualBreakCount="1"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PRIEM</cp:lastModifiedBy>
  <cp:lastPrinted>2011-01-21T11:32:14Z</cp:lastPrinted>
  <dcterms:created xsi:type="dcterms:W3CDTF">2009-03-05T14:06:34Z</dcterms:created>
  <dcterms:modified xsi:type="dcterms:W3CDTF">2011-08-26T10:35:47Z</dcterms:modified>
  <cp:category/>
  <cp:version/>
  <cp:contentType/>
  <cp:contentStatus/>
</cp:coreProperties>
</file>