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7" firstSheet="1" activeTab="4"/>
  </bookViews>
  <sheets>
    <sheet name="САН. ДУ-1" sheetId="1" r:id="rId1"/>
    <sheet name="САН. ДУ-2" sheetId="2" r:id="rId2"/>
    <sheet name="САН. ДУ-3" sheetId="3" r:id="rId3"/>
    <sheet name="ЭЛ. ДУ-1" sheetId="4" r:id="rId4"/>
    <sheet name="ЭЛ. ДУ-2" sheetId="5" r:id="rId5"/>
    <sheet name="ЭЛ. ДУ-3" sheetId="6" r:id="rId6"/>
    <sheet name="РЕМ. СТ. ДУ-1" sheetId="7" r:id="rId7"/>
    <sheet name="РЕМ. СТ. ДУ-2" sheetId="8" r:id="rId8"/>
    <sheet name="РЕМ. СТ. ДУ-3" sheetId="9" r:id="rId9"/>
  </sheets>
  <definedNames/>
  <calcPr fullCalcOnLoad="1"/>
</workbook>
</file>

<file path=xl/sharedStrings.xml><?xml version="1.0" encoding="utf-8"?>
<sst xmlns="http://schemas.openxmlformats.org/spreadsheetml/2006/main" count="1765" uniqueCount="263">
  <si>
    <t>Сантехнические работы по ДУ-1 на 2011 год.</t>
  </si>
  <si>
    <t>1микрорайон</t>
  </si>
  <si>
    <t>Кол-во</t>
  </si>
  <si>
    <t>Стоим-ть</t>
  </si>
  <si>
    <t xml:space="preserve">№ </t>
  </si>
  <si>
    <t>Наименование материалов и работ</t>
  </si>
  <si>
    <t xml:space="preserve">Ед. </t>
  </si>
  <si>
    <t>Стоим.</t>
  </si>
  <si>
    <t>всего</t>
  </si>
  <si>
    <t>п/п</t>
  </si>
  <si>
    <t>изм.</t>
  </si>
  <si>
    <t>един.</t>
  </si>
  <si>
    <t xml:space="preserve">Смена труб холодной воды </t>
  </si>
  <si>
    <t>Ду 15</t>
  </si>
  <si>
    <t>м</t>
  </si>
  <si>
    <t>Ду 20</t>
  </si>
  <si>
    <t>Ду 25</t>
  </si>
  <si>
    <t>Ду 32</t>
  </si>
  <si>
    <t>Ду 40</t>
  </si>
  <si>
    <t>Ду 57</t>
  </si>
  <si>
    <t>Ду 76</t>
  </si>
  <si>
    <t>Ду 89</t>
  </si>
  <si>
    <t>Смена вентилей</t>
  </si>
  <si>
    <t>шт</t>
  </si>
  <si>
    <t xml:space="preserve">Ду 50 </t>
  </si>
  <si>
    <t>Смена задвижек:</t>
  </si>
  <si>
    <t>ДУ 80</t>
  </si>
  <si>
    <t xml:space="preserve">Смена труб горячей воды </t>
  </si>
  <si>
    <t>ДУ 25</t>
  </si>
  <si>
    <t>ДУ 32</t>
  </si>
  <si>
    <t>ДУ 57</t>
  </si>
  <si>
    <t>ДУ 76</t>
  </si>
  <si>
    <t>Смена вентилей:</t>
  </si>
  <si>
    <t xml:space="preserve">   шт</t>
  </si>
  <si>
    <t xml:space="preserve">Смена труб отопления </t>
  </si>
  <si>
    <t xml:space="preserve">    м</t>
  </si>
  <si>
    <t>Ду40</t>
  </si>
  <si>
    <t>Ду 80</t>
  </si>
  <si>
    <t>Ду 100</t>
  </si>
  <si>
    <t>Смена приборов отопления</t>
  </si>
  <si>
    <t>Смена труб канализации:</t>
  </si>
  <si>
    <t>Ду 50 (полиэтиленовая)</t>
  </si>
  <si>
    <t>ДУ100 (полиэтиленовая )</t>
  </si>
  <si>
    <t>Смена труб ливневой канализации:</t>
  </si>
  <si>
    <t>Ду 100 (полиэтиленовая)</t>
  </si>
  <si>
    <t>ИТОГО по видам работ:</t>
  </si>
  <si>
    <t>Установка счётчиков:</t>
  </si>
  <si>
    <t>Теплоизоляция трубопроводов отопления</t>
  </si>
  <si>
    <t>Установка счётчика отопления</t>
  </si>
  <si>
    <t>Теплоизоляция трубопроводовГВС</t>
  </si>
  <si>
    <t>Ус-ка счётчика ГВС</t>
  </si>
  <si>
    <t>Ус-ка счётчика на холодную воду</t>
  </si>
  <si>
    <t>Всего стоимость  по счётчикам :</t>
  </si>
  <si>
    <t>ВСЕГО ПО ДОМУ:</t>
  </si>
  <si>
    <t>Сантехнические работы по ДУ-2 на 2011 год.</t>
  </si>
  <si>
    <t>МКР " Молодёжный "</t>
  </si>
  <si>
    <t>мкр.Молодёжный</t>
  </si>
  <si>
    <t>МКР "Молодёжный"</t>
  </si>
  <si>
    <t>улица Южная</t>
  </si>
  <si>
    <t>улица Коммунальная</t>
  </si>
  <si>
    <t>ул.Коммунальная</t>
  </si>
  <si>
    <t>улица 40 лет Октября</t>
  </si>
  <si>
    <t>ул.40 лет Октября</t>
  </si>
  <si>
    <t xml:space="preserve">улица Центральная </t>
  </si>
  <si>
    <t>ул.Центральная</t>
  </si>
  <si>
    <t>ул. Центральная</t>
  </si>
  <si>
    <t>Кол-во всего по домам</t>
  </si>
  <si>
    <t>Стоим. всего по домам</t>
  </si>
  <si>
    <t>58 а</t>
  </si>
  <si>
    <t>58 б</t>
  </si>
  <si>
    <t>58 в</t>
  </si>
  <si>
    <t>73а</t>
  </si>
  <si>
    <t>73б</t>
  </si>
  <si>
    <t>73в</t>
  </si>
  <si>
    <t>73 д</t>
  </si>
  <si>
    <t>73 е</t>
  </si>
  <si>
    <t>6 а</t>
  </si>
  <si>
    <t>Стоим. Всего</t>
  </si>
  <si>
    <t>Установка счётчиков</t>
  </si>
  <si>
    <t>Итого по счётчикам:</t>
  </si>
  <si>
    <t>ВСЕГО по дому:</t>
  </si>
  <si>
    <t>Сантехнические работы по ДУ - 3,4  на 2011 год.</t>
  </si>
  <si>
    <t>2 микрорайон</t>
  </si>
  <si>
    <t>2 мкр</t>
  </si>
  <si>
    <t>2-й микрорайон</t>
  </si>
  <si>
    <t>4-й микрорайон</t>
  </si>
  <si>
    <t>Шоссейная</t>
  </si>
  <si>
    <t>пер. Флотский</t>
  </si>
  <si>
    <t>ул. Дачная</t>
  </si>
  <si>
    <t>1</t>
  </si>
  <si>
    <t>24 А</t>
  </si>
  <si>
    <t>41 А</t>
  </si>
  <si>
    <t>Итого по видам работ:</t>
  </si>
  <si>
    <t>итого по счетчикам:</t>
  </si>
  <si>
    <t>ИТОГО  ПО ДОМАМ</t>
  </si>
  <si>
    <t>№ п/п</t>
  </si>
  <si>
    <t>Ед. изм.</t>
  </si>
  <si>
    <t>Стоим.       един.</t>
  </si>
  <si>
    <t>1 МКР</t>
  </si>
  <si>
    <t>ВСЕГО</t>
  </si>
  <si>
    <t>Силовая сборка ( ВРУ 250 А)</t>
  </si>
  <si>
    <t>Силовая сборка ( ВРУ 400 А)</t>
  </si>
  <si>
    <t>Счётчик трёхфазный</t>
  </si>
  <si>
    <t>Трансформатор тока</t>
  </si>
  <si>
    <t>Контур заземления</t>
  </si>
  <si>
    <t>Щит этажный учёта распределительный</t>
  </si>
  <si>
    <t>Щит учёта ЩМП-3</t>
  </si>
  <si>
    <t>Автомат  однополюсный</t>
  </si>
  <si>
    <t>Автомат  двухполюсный</t>
  </si>
  <si>
    <t>Автомат  трёхполюсный</t>
  </si>
  <si>
    <t>Нулевая шина</t>
  </si>
  <si>
    <t>Заземляющая  шина</t>
  </si>
  <si>
    <t>Динрейка</t>
  </si>
  <si>
    <t>Сжим</t>
  </si>
  <si>
    <t>Пломба</t>
  </si>
  <si>
    <t>Выключатель  проводки</t>
  </si>
  <si>
    <t>Бокс распределительный</t>
  </si>
  <si>
    <t>Труба полиэтиленовая д.32 мм</t>
  </si>
  <si>
    <t>Распаячная коробка</t>
  </si>
  <si>
    <t>Монтажная коробка</t>
  </si>
  <si>
    <t>Провод АПВ 1х6 (коммутация щитов)</t>
  </si>
  <si>
    <t>Провод АПВ 1х16</t>
  </si>
  <si>
    <t>Провод АППВ 2х2,5</t>
  </si>
  <si>
    <t>Кабель АВВГ 3х4</t>
  </si>
  <si>
    <t>Кабель АВВГ 3х2,5</t>
  </si>
  <si>
    <t>Кабель АВВГ 4х95</t>
  </si>
  <si>
    <t>Кабель АВВГ 5х16</t>
  </si>
  <si>
    <t>Кабель АВВГ 3х1,5</t>
  </si>
  <si>
    <t>Муфта соединительная</t>
  </si>
  <si>
    <t>Муфта концевая</t>
  </si>
  <si>
    <t>Счётчик однофазный электронный</t>
  </si>
  <si>
    <t>Светильник с фотореле нар. освещения</t>
  </si>
  <si>
    <t>Светильник настеннный внутр. освещения</t>
  </si>
  <si>
    <t>Светильник НСП - 100</t>
  </si>
  <si>
    <t>Гофра</t>
  </si>
  <si>
    <t>Лампа энергосберегающая</t>
  </si>
  <si>
    <t>Коробка проходная распределительная</t>
  </si>
  <si>
    <t>Провод АПВ 1х10</t>
  </si>
  <si>
    <t>Кабель АВВГ 3х10</t>
  </si>
  <si>
    <t>Кабель АВВГ 2х2,5</t>
  </si>
  <si>
    <t>Кабель АВВГ 5х25</t>
  </si>
  <si>
    <t>Устройство и заделка штрабы</t>
  </si>
  <si>
    <t>Монтажный профиль</t>
  </si>
  <si>
    <t>Всего стоимость по дому :</t>
  </si>
  <si>
    <t>Текущий ремонт электроосвещения по ДУ - 2 на 2011 год.</t>
  </si>
  <si>
    <t>МКР Молодёжный</t>
  </si>
  <si>
    <t>ул. 40 лет Октября</t>
  </si>
  <si>
    <t>ул. Центральнпя</t>
  </si>
  <si>
    <t xml:space="preserve">ул. Южная </t>
  </si>
  <si>
    <t>58А</t>
  </si>
  <si>
    <t>58Б</t>
  </si>
  <si>
    <t>58В</t>
  </si>
  <si>
    <t>Заделка ниши</t>
  </si>
  <si>
    <t>м2</t>
  </si>
  <si>
    <t>Текущий ремонт электроосвещения по ДУ - 3 на 2011 год.</t>
  </si>
  <si>
    <t>2 МКР</t>
  </si>
  <si>
    <t>Провод АППВ 2Х2,5</t>
  </si>
  <si>
    <t>Кабель АВВГ 4Х95</t>
  </si>
  <si>
    <t>Ремонтно-строительные работы ДУ-1 2011 год.</t>
  </si>
  <si>
    <t>Наименование работ</t>
  </si>
  <si>
    <t>Стоим. ед.</t>
  </si>
  <si>
    <t>Номера домов 1-го микрорайона</t>
  </si>
  <si>
    <t>1-ый микрорайон</t>
  </si>
  <si>
    <t>1 микрорайон</t>
  </si>
  <si>
    <t>Кровля</t>
  </si>
  <si>
    <t>Ремонт кирпичной кладки выступающих частей кровли</t>
  </si>
  <si>
    <t>м3</t>
  </si>
  <si>
    <t>Штукатурка стен вентшахт</t>
  </si>
  <si>
    <t>Ремонт кровли  шифером</t>
  </si>
  <si>
    <t>Ремонт примыканий шиферной кровли железом</t>
  </si>
  <si>
    <t>м.п.</t>
  </si>
  <si>
    <t>Ремонт рулонной кровли в 1 слой</t>
  </si>
  <si>
    <t>Ремонт примыканий мягкой кровли</t>
  </si>
  <si>
    <t>Устройство мелких покрытий  оцинкованной сталью</t>
  </si>
  <si>
    <t>Фасад</t>
  </si>
  <si>
    <t>Заделка межпанельных швов и трещин в кирпичнх стенах высотой более 4 м</t>
  </si>
  <si>
    <t>м/п</t>
  </si>
  <si>
    <t>Ремонт бетоном подъездных козырьков</t>
  </si>
  <si>
    <t>Устройство деревянных козырьков с обшивкой профлистом</t>
  </si>
  <si>
    <t>Ремонт порогов бетоном</t>
  </si>
  <si>
    <t>Обрамление порога уголком</t>
  </si>
  <si>
    <t xml:space="preserve">Штукатурки фасада </t>
  </si>
  <si>
    <t>Ремонт штукатурки цоколя</t>
  </si>
  <si>
    <t>Побелка цоколя</t>
  </si>
  <si>
    <t xml:space="preserve"> Масляная покраска цоколя</t>
  </si>
  <si>
    <t>Изготовл. и установка металлического козырька над балкон</t>
  </si>
  <si>
    <t>Смена металлических отливов окон</t>
  </si>
  <si>
    <t>Ремонт кровли подвального тамбура шифером с обрешёткой</t>
  </si>
  <si>
    <t>Ремонт балконов бетоном</t>
  </si>
  <si>
    <t>Устройство отливов на балконе</t>
  </si>
  <si>
    <t>Ремонт металлических ограждений балконов</t>
  </si>
  <si>
    <t>Устройство обшивки  бетон.козырьков из профлиста по дер.обреш.</t>
  </si>
  <si>
    <t>Обшивка козырьков профлистом по мет.каркасу  2,24м2  9этаж</t>
  </si>
  <si>
    <t>Обшивка козырьков профлистом по мет.каркасу  3,5м2   9этаж</t>
  </si>
  <si>
    <t>Обшивка козырьков профлистом по мет.каркасу  9,1м2    9 этаж</t>
  </si>
  <si>
    <t>Подъезды</t>
  </si>
  <si>
    <t>Ремонт подъездов</t>
  </si>
  <si>
    <t>Изготовление и установка металлических дверей</t>
  </si>
  <si>
    <t>Замена деревянных дверных полотен с окраской</t>
  </si>
  <si>
    <t>Замена деревянных дверных блоков с уст-ом откосов</t>
  </si>
  <si>
    <t>Изготовление и установка дерев.оконных блоков с уст-ом откосов</t>
  </si>
  <si>
    <t>Изготовление и установка оконных створок</t>
  </si>
  <si>
    <t>Установка пластиковых окон с устройством откосов 1,3*1,4</t>
  </si>
  <si>
    <t>Установка пластиковых окон с устройством откосов 2,25*1,3</t>
  </si>
  <si>
    <t>Установка пластиковых окон с устройством откосов 0,8*1,3</t>
  </si>
  <si>
    <t>Ремонт полов из плиток керамических</t>
  </si>
  <si>
    <t>Ремонт полов из ДВП и ДСП с покраской</t>
  </si>
  <si>
    <t>Окраска металлических дверей</t>
  </si>
  <si>
    <t>Благоустройство</t>
  </si>
  <si>
    <t>Ремонт асфальтового покрытия отмосток</t>
  </si>
  <si>
    <t>Ремонт отмостки бетоном</t>
  </si>
  <si>
    <t>Асфальтирование внутридомовых территорий</t>
  </si>
  <si>
    <t>Изготовление песочниц с грибком</t>
  </si>
  <si>
    <t>Изготовление и установка скамеек</t>
  </si>
  <si>
    <t>Изготовление и установка столов</t>
  </si>
  <si>
    <t>Изготовление и установка бельевых стоек</t>
  </si>
  <si>
    <t>Изготовление и установка ковровыбивалки</t>
  </si>
  <si>
    <t>Устройство забора из штакетника</t>
  </si>
  <si>
    <t>Изготовление и установка карусели</t>
  </si>
  <si>
    <t>Изготовление и установка горки (шведская стенка)</t>
  </si>
  <si>
    <t>Изготовление и установка качели</t>
  </si>
  <si>
    <t>Прочие работы</t>
  </si>
  <si>
    <t>руб</t>
  </si>
  <si>
    <t>поч.я</t>
  </si>
  <si>
    <t>клумба</t>
  </si>
  <si>
    <t>поч.я.</t>
  </si>
  <si>
    <t>Всего по дому:</t>
  </si>
  <si>
    <t>Ремонтно-строительные работы  ДУ-2 на 2011 год.</t>
  </si>
  <si>
    <t>ул.Южная</t>
  </si>
  <si>
    <t>М-3</t>
  </si>
  <si>
    <t>М-4</t>
  </si>
  <si>
    <t>М-6</t>
  </si>
  <si>
    <t>М-7</t>
  </si>
  <si>
    <t>М-9</t>
  </si>
  <si>
    <t>М-11</t>
  </si>
  <si>
    <t>М-14</t>
  </si>
  <si>
    <t>М-16</t>
  </si>
  <si>
    <t>М-23</t>
  </si>
  <si>
    <t>58 А</t>
  </si>
  <si>
    <t>58 Б</t>
  </si>
  <si>
    <t>58 В</t>
  </si>
  <si>
    <t>73 А</t>
  </si>
  <si>
    <t>73 Б</t>
  </si>
  <si>
    <t>73 В</t>
  </si>
  <si>
    <t>73 Д</t>
  </si>
  <si>
    <t>73 Е</t>
  </si>
  <si>
    <t>6 А</t>
  </si>
  <si>
    <t>Изготовление и установка металлического козырька</t>
  </si>
  <si>
    <t>Ремонтно-строительные работы ДУ - 3 2010год</t>
  </si>
  <si>
    <t>4 микрорайон</t>
  </si>
  <si>
    <t>4микрорайон</t>
  </si>
  <si>
    <t>ул.Шоссейная</t>
  </si>
  <si>
    <t>ул.Флотская</t>
  </si>
  <si>
    <t>ул. Гагарина</t>
  </si>
  <si>
    <t xml:space="preserve">ул.Дачная </t>
  </si>
  <si>
    <t xml:space="preserve">  ул.Б. Садовая</t>
  </si>
  <si>
    <t>№</t>
  </si>
  <si>
    <t>Един.</t>
  </si>
  <si>
    <t xml:space="preserve">Стоим. </t>
  </si>
  <si>
    <t>24а</t>
  </si>
  <si>
    <t>измер.</t>
  </si>
  <si>
    <t>по домам</t>
  </si>
  <si>
    <t>6 урн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</si>
</sst>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5">
    <font>
      <sz val="10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 quotePrefix="1">
      <alignment horizontal="center"/>
    </xf>
    <xf numFmtId="0" fontId="3" fillId="0" borderId="28" xfId="0" applyFont="1" applyBorder="1" applyAlignment="1" quotePrefix="1">
      <alignment horizontal="center"/>
    </xf>
    <xf numFmtId="0" fontId="3" fillId="0" borderId="29" xfId="0" applyFont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 quotePrefix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ill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0" xfId="0" applyFill="1" applyBorder="1" applyAlignment="1">
      <alignment/>
    </xf>
    <xf numFmtId="0" fontId="4" fillId="0" borderId="39" xfId="0" applyFont="1" applyBorder="1" applyAlignment="1" quotePrefix="1">
      <alignment horizontal="left"/>
    </xf>
    <xf numFmtId="0" fontId="5" fillId="0" borderId="39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3" borderId="39" xfId="0" applyFont="1" applyFill="1" applyBorder="1" applyAlignment="1">
      <alignment/>
    </xf>
    <xf numFmtId="0" fontId="6" fillId="33" borderId="39" xfId="0" applyFont="1" applyFill="1" applyBorder="1" applyAlignment="1" quotePrefix="1">
      <alignment horizontal="left"/>
    </xf>
    <xf numFmtId="0" fontId="0" fillId="33" borderId="30" xfId="0" applyFill="1" applyBorder="1" applyAlignment="1">
      <alignment horizontal="center"/>
    </xf>
    <xf numFmtId="0" fontId="6" fillId="33" borderId="39" xfId="0" applyFont="1" applyFill="1" applyBorder="1" applyAlignment="1">
      <alignment/>
    </xf>
    <xf numFmtId="0" fontId="0" fillId="35" borderId="0" xfId="0" applyFill="1" applyAlignment="1">
      <alignment/>
    </xf>
    <xf numFmtId="0" fontId="6" fillId="33" borderId="43" xfId="0" applyFont="1" applyFill="1" applyBorder="1" applyAlignment="1">
      <alignment/>
    </xf>
    <xf numFmtId="0" fontId="0" fillId="33" borderId="43" xfId="0" applyFill="1" applyBorder="1" applyAlignment="1">
      <alignment horizontal="center"/>
    </xf>
    <xf numFmtId="0" fontId="3" fillId="33" borderId="43" xfId="0" applyFont="1" applyFill="1" applyBorder="1" applyAlignment="1" quotePrefix="1">
      <alignment horizontal="left"/>
    </xf>
    <xf numFmtId="0" fontId="3" fillId="33" borderId="43" xfId="0" applyFont="1" applyFill="1" applyBorder="1" applyAlignment="1">
      <alignment horizontal="center"/>
    </xf>
    <xf numFmtId="1" fontId="3" fillId="33" borderId="43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0" fillId="36" borderId="0" xfId="0" applyFill="1" applyAlignment="1">
      <alignment/>
    </xf>
    <xf numFmtId="1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22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9" xfId="0" applyBorder="1" applyAlignment="1" quotePrefix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 wrapText="1"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0" fillId="33" borderId="52" xfId="0" applyFill="1" applyBorder="1" applyAlignment="1">
      <alignment horizontal="center"/>
    </xf>
    <xf numFmtId="0" fontId="0" fillId="33" borderId="52" xfId="0" applyFill="1" applyBorder="1" applyAlignment="1">
      <alignment horizontal="center" wrapText="1"/>
    </xf>
    <xf numFmtId="0" fontId="0" fillId="33" borderId="52" xfId="0" applyFill="1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wrapText="1"/>
    </xf>
    <xf numFmtId="0" fontId="4" fillId="0" borderId="53" xfId="0" applyFont="1" applyBorder="1" applyAlignment="1" quotePrefix="1">
      <alignment horizontal="left"/>
    </xf>
    <xf numFmtId="0" fontId="0" fillId="0" borderId="30" xfId="0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 wrapText="1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3" xfId="0" applyFill="1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4" fillId="0" borderId="54" xfId="0" applyFont="1" applyBorder="1" applyAlignment="1" quotePrefix="1">
      <alignment horizontal="left"/>
    </xf>
    <xf numFmtId="0" fontId="5" fillId="0" borderId="54" xfId="0" applyFont="1" applyBorder="1" applyAlignment="1">
      <alignment horizontal="left"/>
    </xf>
    <xf numFmtId="0" fontId="4" fillId="0" borderId="54" xfId="0" applyFont="1" applyBorder="1" applyAlignment="1">
      <alignment/>
    </xf>
    <xf numFmtId="0" fontId="6" fillId="33" borderId="30" xfId="0" applyFont="1" applyFill="1" applyBorder="1" applyAlignment="1">
      <alignment horizontal="center"/>
    </xf>
    <xf numFmtId="0" fontId="3" fillId="33" borderId="54" xfId="0" applyFont="1" applyFill="1" applyBorder="1" applyAlignment="1">
      <alignment/>
    </xf>
    <xf numFmtId="0" fontId="3" fillId="33" borderId="55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43" xfId="0" applyFont="1" applyFill="1" applyBorder="1" applyAlignment="1">
      <alignment wrapText="1"/>
    </xf>
    <xf numFmtId="0" fontId="4" fillId="33" borderId="54" xfId="0" applyFont="1" applyFill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3" fillId="33" borderId="60" xfId="0" applyFont="1" applyFill="1" applyBorder="1" applyAlignment="1">
      <alignment/>
    </xf>
    <xf numFmtId="0" fontId="3" fillId="33" borderId="61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3" fillId="33" borderId="59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6" fillId="33" borderId="57" xfId="0" applyFont="1" applyFill="1" applyBorder="1" applyAlignment="1">
      <alignment wrapText="1"/>
    </xf>
    <xf numFmtId="0" fontId="3" fillId="33" borderId="6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3" xfId="0" applyFont="1" applyBorder="1" applyAlignment="1">
      <alignment/>
    </xf>
    <xf numFmtId="0" fontId="0" fillId="0" borderId="47" xfId="0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33" borderId="24" xfId="0" applyFill="1" applyBorder="1" applyAlignment="1" quotePrefix="1">
      <alignment horizontal="left"/>
    </xf>
    <xf numFmtId="0" fontId="0" fillId="33" borderId="24" xfId="0" applyFill="1" applyBorder="1" applyAlignment="1">
      <alignment wrapText="1"/>
    </xf>
    <xf numFmtId="9" fontId="0" fillId="33" borderId="24" xfId="55" applyFont="1" applyFill="1" applyBorder="1" applyAlignment="1">
      <alignment/>
    </xf>
    <xf numFmtId="9" fontId="0" fillId="33" borderId="24" xfId="55" applyFont="1" applyFill="1" applyBorder="1" applyAlignment="1">
      <alignment wrapText="1"/>
    </xf>
    <xf numFmtId="9" fontId="0" fillId="33" borderId="25" xfId="55" applyFont="1" applyFill="1" applyBorder="1" applyAlignment="1">
      <alignment wrapText="1"/>
    </xf>
    <xf numFmtId="9" fontId="0" fillId="33" borderId="26" xfId="55" applyFont="1" applyFill="1" applyBorder="1" applyAlignment="1">
      <alignment/>
    </xf>
    <xf numFmtId="9" fontId="0" fillId="33" borderId="26" xfId="55" applyFont="1" applyFill="1" applyBorder="1" applyAlignment="1">
      <alignment wrapText="1"/>
    </xf>
    <xf numFmtId="9" fontId="0" fillId="0" borderId="26" xfId="55" applyFont="1" applyBorder="1" applyAlignment="1">
      <alignment/>
    </xf>
    <xf numFmtId="9" fontId="0" fillId="0" borderId="26" xfId="55" applyFont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0" fillId="33" borderId="62" xfId="0" applyFill="1" applyBorder="1" applyAlignment="1">
      <alignment/>
    </xf>
    <xf numFmtId="0" fontId="0" fillId="33" borderId="27" xfId="0" applyFill="1" applyBorder="1" applyAlignment="1">
      <alignment wrapText="1"/>
    </xf>
    <xf numFmtId="0" fontId="4" fillId="33" borderId="31" xfId="0" applyFont="1" applyFill="1" applyBorder="1" applyAlignment="1" quotePrefix="1">
      <alignment horizontal="left"/>
    </xf>
    <xf numFmtId="0" fontId="0" fillId="33" borderId="64" xfId="0" applyFill="1" applyBorder="1" applyAlignment="1">
      <alignment/>
    </xf>
    <xf numFmtId="9" fontId="0" fillId="33" borderId="35" xfId="55" applyFont="1" applyFill="1" applyBorder="1" applyAlignment="1">
      <alignment/>
    </xf>
    <xf numFmtId="9" fontId="0" fillId="33" borderId="31" xfId="55" applyFont="1" applyFill="1" applyBorder="1" applyAlignment="1">
      <alignment/>
    </xf>
    <xf numFmtId="0" fontId="0" fillId="33" borderId="65" xfId="0" applyFill="1" applyBorder="1" applyAlignment="1">
      <alignment/>
    </xf>
    <xf numFmtId="0" fontId="11" fillId="0" borderId="66" xfId="0" applyFont="1" applyBorder="1" applyAlignment="1">
      <alignment/>
    </xf>
    <xf numFmtId="0" fontId="11" fillId="0" borderId="33" xfId="0" applyFont="1" applyBorder="1" applyAlignment="1">
      <alignment/>
    </xf>
    <xf numFmtId="2" fontId="0" fillId="33" borderId="43" xfId="55" applyNumberFormat="1" applyFont="1" applyFill="1" applyBorder="1" applyAlignment="1">
      <alignment/>
    </xf>
    <xf numFmtId="1" fontId="0" fillId="33" borderId="43" xfId="55" applyNumberFormat="1" applyFont="1" applyFill="1" applyBorder="1" applyAlignment="1">
      <alignment/>
    </xf>
    <xf numFmtId="1" fontId="0" fillId="33" borderId="39" xfId="55" applyNumberFormat="1" applyFont="1" applyFill="1" applyBorder="1" applyAlignment="1">
      <alignment/>
    </xf>
    <xf numFmtId="1" fontId="0" fillId="33" borderId="43" xfId="0" applyNumberFormat="1" applyFill="1" applyBorder="1" applyAlignment="1">
      <alignment/>
    </xf>
    <xf numFmtId="1" fontId="0" fillId="33" borderId="39" xfId="0" applyNumberFormat="1" applyFill="1" applyBorder="1" applyAlignment="1">
      <alignment/>
    </xf>
    <xf numFmtId="1" fontId="0" fillId="33" borderId="42" xfId="0" applyNumberFormat="1" applyFill="1" applyBorder="1" applyAlignment="1">
      <alignment/>
    </xf>
    <xf numFmtId="1" fontId="11" fillId="0" borderId="42" xfId="0" applyNumberFormat="1" applyFont="1" applyBorder="1" applyAlignment="1">
      <alignment/>
    </xf>
    <xf numFmtId="0" fontId="4" fillId="33" borderId="39" xfId="0" applyFont="1" applyFill="1" applyBorder="1" applyAlignment="1" quotePrefix="1">
      <alignment horizontal="left"/>
    </xf>
    <xf numFmtId="0" fontId="5" fillId="33" borderId="39" xfId="0" applyFont="1" applyFill="1" applyBorder="1" applyAlignment="1">
      <alignment horizontal="left"/>
    </xf>
    <xf numFmtId="1" fontId="11" fillId="33" borderId="42" xfId="0" applyNumberFormat="1" applyFont="1" applyFill="1" applyBorder="1" applyAlignment="1">
      <alignment/>
    </xf>
    <xf numFmtId="2" fontId="3" fillId="33" borderId="43" xfId="55" applyNumberFormat="1" applyFont="1" applyFill="1" applyBorder="1" applyAlignment="1">
      <alignment/>
    </xf>
    <xf numFmtId="1" fontId="3" fillId="33" borderId="43" xfId="55" applyNumberFormat="1" applyFont="1" applyFill="1" applyBorder="1" applyAlignment="1">
      <alignment/>
    </xf>
    <xf numFmtId="1" fontId="3" fillId="33" borderId="39" xfId="55" applyNumberFormat="1" applyFont="1" applyFill="1" applyBorder="1" applyAlignment="1">
      <alignment/>
    </xf>
    <xf numFmtId="1" fontId="3" fillId="33" borderId="39" xfId="0" applyNumberFormat="1" applyFont="1" applyFill="1" applyBorder="1" applyAlignment="1">
      <alignment/>
    </xf>
    <xf numFmtId="1" fontId="3" fillId="33" borderId="4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3" borderId="19" xfId="0" applyFill="1" applyBorder="1" applyAlignment="1">
      <alignment horizontal="center"/>
    </xf>
    <xf numFmtId="0" fontId="3" fillId="33" borderId="67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68" xfId="0" applyFont="1" applyFill="1" applyBorder="1" applyAlignment="1">
      <alignment/>
    </xf>
    <xf numFmtId="1" fontId="3" fillId="33" borderId="69" xfId="0" applyNumberFormat="1" applyFont="1" applyFill="1" applyBorder="1" applyAlignment="1">
      <alignment/>
    </xf>
    <xf numFmtId="1" fontId="3" fillId="33" borderId="67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1" fontId="3" fillId="33" borderId="68" xfId="0" applyNumberFormat="1" applyFont="1" applyFill="1" applyBorder="1" applyAlignment="1">
      <alignment/>
    </xf>
    <xf numFmtId="1" fontId="3" fillId="33" borderId="57" xfId="0" applyNumberFormat="1" applyFont="1" applyFill="1" applyBorder="1" applyAlignment="1">
      <alignment/>
    </xf>
    <xf numFmtId="1" fontId="3" fillId="33" borderId="70" xfId="0" applyNumberFormat="1" applyFont="1" applyFill="1" applyBorder="1" applyAlignment="1">
      <alignment/>
    </xf>
    <xf numFmtId="1" fontId="3" fillId="33" borderId="56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0" fontId="12" fillId="33" borderId="43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1" fontId="0" fillId="33" borderId="43" xfId="0" applyNumberForma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0" fillId="33" borderId="43" xfId="0" applyFont="1" applyFill="1" applyBorder="1" applyAlignment="1" quotePrefix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6" fillId="33" borderId="44" xfId="0" applyFont="1" applyFill="1" applyBorder="1" applyAlignment="1" quotePrefix="1">
      <alignment horizontal="left"/>
    </xf>
    <xf numFmtId="0" fontId="16" fillId="33" borderId="42" xfId="0" applyFont="1" applyFill="1" applyBorder="1" applyAlignment="1" quotePrefix="1">
      <alignment horizontal="left"/>
    </xf>
    <xf numFmtId="0" fontId="16" fillId="33" borderId="39" xfId="0" applyFont="1" applyFill="1" applyBorder="1" applyAlignment="1">
      <alignment horizontal="left"/>
    </xf>
    <xf numFmtId="0" fontId="10" fillId="33" borderId="42" xfId="0" applyFont="1" applyFill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center"/>
    </xf>
    <xf numFmtId="0" fontId="17" fillId="0" borderId="36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wrapText="1"/>
    </xf>
    <xf numFmtId="0" fontId="10" fillId="0" borderId="43" xfId="0" applyFont="1" applyBorder="1" applyAlignment="1">
      <alignment/>
    </xf>
    <xf numFmtId="0" fontId="10" fillId="33" borderId="43" xfId="0" applyFont="1" applyFill="1" applyBorder="1" applyAlignment="1">
      <alignment/>
    </xf>
    <xf numFmtId="0" fontId="10" fillId="33" borderId="43" xfId="0" applyFont="1" applyFill="1" applyBorder="1" applyAlignment="1">
      <alignment wrapText="1"/>
    </xf>
    <xf numFmtId="0" fontId="10" fillId="0" borderId="39" xfId="0" applyFont="1" applyBorder="1" applyAlignment="1">
      <alignment horizontal="left"/>
    </xf>
    <xf numFmtId="0" fontId="10" fillId="0" borderId="44" xfId="0" applyFont="1" applyBorder="1" applyAlignment="1" quotePrefix="1">
      <alignment horizontal="left"/>
    </xf>
    <xf numFmtId="0" fontId="10" fillId="0" borderId="42" xfId="0" applyFont="1" applyBorder="1" applyAlignment="1" quotePrefix="1">
      <alignment horizontal="left"/>
    </xf>
    <xf numFmtId="0" fontId="10" fillId="33" borderId="43" xfId="0" applyFont="1" applyFill="1" applyBorder="1" applyAlignment="1">
      <alignment/>
    </xf>
    <xf numFmtId="0" fontId="10" fillId="0" borderId="39" xfId="0" applyFont="1" applyBorder="1" applyAlignment="1" quotePrefix="1">
      <alignment horizontal="left"/>
    </xf>
    <xf numFmtId="188" fontId="10" fillId="33" borderId="43" xfId="0" applyNumberFormat="1" applyFont="1" applyFill="1" applyBorder="1" applyAlignment="1">
      <alignment/>
    </xf>
    <xf numFmtId="0" fontId="10" fillId="0" borderId="44" xfId="0" applyFont="1" applyBorder="1" applyAlignment="1">
      <alignment horizontal="left"/>
    </xf>
    <xf numFmtId="0" fontId="10" fillId="33" borderId="39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left"/>
    </xf>
    <xf numFmtId="0" fontId="10" fillId="33" borderId="42" xfId="0" applyFont="1" applyFill="1" applyBorder="1" applyAlignment="1">
      <alignment horizontal="left"/>
    </xf>
    <xf numFmtId="0" fontId="10" fillId="0" borderId="42" xfId="0" applyFont="1" applyBorder="1" applyAlignment="1">
      <alignment/>
    </xf>
    <xf numFmtId="0" fontId="10" fillId="33" borderId="39" xfId="0" applyFont="1" applyFill="1" applyBorder="1" applyAlignment="1" quotePrefix="1">
      <alignment horizontal="left"/>
    </xf>
    <xf numFmtId="1" fontId="10" fillId="33" borderId="43" xfId="0" applyNumberFormat="1" applyFont="1" applyFill="1" applyBorder="1" applyAlignment="1">
      <alignment/>
    </xf>
    <xf numFmtId="0" fontId="10" fillId="33" borderId="43" xfId="0" applyFont="1" applyFill="1" applyBorder="1" applyAlignment="1" quotePrefix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Border="1" applyAlignment="1" quotePrefix="1">
      <alignment/>
    </xf>
    <xf numFmtId="0" fontId="17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18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37" borderId="0" xfId="0" applyFont="1" applyFill="1" applyBorder="1" applyAlignment="1">
      <alignment/>
    </xf>
    <xf numFmtId="1" fontId="10" fillId="37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10" fillId="0" borderId="0" xfId="0" applyFont="1" applyBorder="1" applyAlignment="1">
      <alignment horizontal="right"/>
    </xf>
    <xf numFmtId="0" fontId="0" fillId="37" borderId="0" xfId="0" applyFill="1" applyBorder="1" applyAlignment="1">
      <alignment/>
    </xf>
    <xf numFmtId="1" fontId="19" fillId="37" borderId="0" xfId="0" applyNumberFormat="1" applyFont="1" applyFill="1" applyBorder="1" applyAlignment="1">
      <alignment horizontal="left" indent="2"/>
    </xf>
    <xf numFmtId="1" fontId="0" fillId="37" borderId="0" xfId="0" applyNumberFormat="1" applyFill="1" applyBorder="1" applyAlignment="1">
      <alignment/>
    </xf>
    <xf numFmtId="0" fontId="0" fillId="0" borderId="0" xfId="0" applyFont="1" applyFill="1" applyBorder="1" applyAlignment="1" quotePrefix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9" fillId="0" borderId="0" xfId="0" applyFont="1" applyBorder="1" applyAlignment="1" quotePrefix="1">
      <alignment/>
    </xf>
    <xf numFmtId="0" fontId="8" fillId="0" borderId="0" xfId="0" applyFont="1" applyBorder="1" applyAlignment="1" quotePrefix="1">
      <alignment horizontal="left"/>
    </xf>
    <xf numFmtId="0" fontId="10" fillId="33" borderId="35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4" xfId="0" applyFont="1" applyFill="1" applyBorder="1" applyAlignment="1" quotePrefix="1">
      <alignment horizontal="left"/>
    </xf>
    <xf numFmtId="0" fontId="10" fillId="33" borderId="42" xfId="0" applyFont="1" applyFill="1" applyBorder="1" applyAlignment="1" quotePrefix="1">
      <alignment horizontal="left"/>
    </xf>
    <xf numFmtId="0" fontId="10" fillId="33" borderId="44" xfId="0" applyFont="1" applyFill="1" applyBorder="1" applyAlignment="1">
      <alignment/>
    </xf>
    <xf numFmtId="0" fontId="10" fillId="33" borderId="42" xfId="0" applyFont="1" applyFill="1" applyBorder="1" applyAlignment="1">
      <alignment/>
    </xf>
    <xf numFmtId="0" fontId="17" fillId="33" borderId="43" xfId="0" applyFont="1" applyFill="1" applyBorder="1" applyAlignment="1">
      <alignment/>
    </xf>
    <xf numFmtId="1" fontId="17" fillId="33" borderId="43" xfId="0" applyNumberFormat="1" applyFont="1" applyFill="1" applyBorder="1" applyAlignment="1">
      <alignment/>
    </xf>
    <xf numFmtId="0" fontId="17" fillId="33" borderId="43" xfId="0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70" xfId="0" applyFont="1" applyFill="1" applyBorder="1" applyAlignment="1">
      <alignment/>
    </xf>
    <xf numFmtId="0" fontId="2" fillId="33" borderId="71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 horizontal="center"/>
    </xf>
    <xf numFmtId="0" fontId="2" fillId="33" borderId="57" xfId="0" applyFont="1" applyFill="1" applyBorder="1" applyAlignment="1">
      <alignment/>
    </xf>
    <xf numFmtId="0" fontId="2" fillId="33" borderId="45" xfId="0" applyFont="1" applyFill="1" applyBorder="1" applyAlignment="1" quotePrefix="1">
      <alignment horizontal="center"/>
    </xf>
    <xf numFmtId="0" fontId="2" fillId="33" borderId="0" xfId="0" applyFont="1" applyFill="1" applyAlignment="1">
      <alignment/>
    </xf>
    <xf numFmtId="0" fontId="2" fillId="33" borderId="72" xfId="0" applyFont="1" applyFill="1" applyBorder="1" applyAlignment="1">
      <alignment/>
    </xf>
    <xf numFmtId="0" fontId="2" fillId="33" borderId="73" xfId="0" applyFont="1" applyFill="1" applyBorder="1" applyAlignment="1">
      <alignment horizontal="center"/>
    </xf>
    <xf numFmtId="0" fontId="2" fillId="33" borderId="73" xfId="0" applyFont="1" applyFill="1" applyBorder="1" applyAlignment="1" quotePrefix="1">
      <alignment horizontal="left"/>
    </xf>
    <xf numFmtId="0" fontId="2" fillId="33" borderId="39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4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74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57" xfId="0" applyFont="1" applyFill="1" applyBorder="1" applyAlignment="1" quotePrefix="1">
      <alignment horizontal="center"/>
    </xf>
    <xf numFmtId="0" fontId="2" fillId="33" borderId="70" xfId="0" applyFont="1" applyFill="1" applyBorder="1" applyAlignment="1" quotePrefix="1">
      <alignment horizontal="center"/>
    </xf>
    <xf numFmtId="0" fontId="2" fillId="33" borderId="31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8" xfId="0" applyFont="1" applyFill="1" applyBorder="1" applyAlignment="1">
      <alignment/>
    </xf>
    <xf numFmtId="0" fontId="2" fillId="33" borderId="48" xfId="0" applyFont="1" applyFill="1" applyBorder="1" applyAlignment="1">
      <alignment horizontal="center"/>
    </xf>
    <xf numFmtId="0" fontId="1" fillId="33" borderId="43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43" xfId="0" applyFont="1" applyFill="1" applyBorder="1" applyAlignment="1">
      <alignment horizontal="center"/>
    </xf>
    <xf numFmtId="0" fontId="1" fillId="33" borderId="40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 quotePrefix="1">
      <alignment horizontal="left"/>
    </xf>
    <xf numFmtId="0" fontId="3" fillId="0" borderId="46" xfId="0" applyFont="1" applyBorder="1" applyAlignment="1" quotePrefix="1">
      <alignment horizontal="center"/>
    </xf>
    <xf numFmtId="0" fontId="10" fillId="0" borderId="28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 quotePrefix="1">
      <alignment horizontal="center"/>
    </xf>
    <xf numFmtId="0" fontId="10" fillId="0" borderId="27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2" xfId="0" applyFont="1" applyFill="1" applyBorder="1" applyAlignment="1" quotePrefix="1">
      <alignment horizontal="center"/>
    </xf>
    <xf numFmtId="0" fontId="0" fillId="0" borderId="7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0" fillId="0" borderId="10" xfId="0" applyFont="1" applyBorder="1" applyAlignment="1" quotePrefix="1">
      <alignment horizontal="center" wrapText="1"/>
    </xf>
    <xf numFmtId="0" fontId="10" fillId="0" borderId="15" xfId="0" applyFont="1" applyBorder="1" applyAlignment="1" quotePrefix="1">
      <alignment horizontal="center" wrapText="1"/>
    </xf>
    <xf numFmtId="0" fontId="10" fillId="0" borderId="21" xfId="0" applyFont="1" applyBorder="1" applyAlignment="1" quotePrefix="1">
      <alignment horizontal="center" wrapText="1"/>
    </xf>
    <xf numFmtId="0" fontId="10" fillId="0" borderId="14" xfId="0" applyFont="1" applyBorder="1" applyAlignment="1" quotePrefix="1">
      <alignment horizontal="center" wrapText="1"/>
    </xf>
    <xf numFmtId="0" fontId="10" fillId="0" borderId="20" xfId="0" applyFont="1" applyBorder="1" applyAlignment="1" quotePrefix="1">
      <alignment horizontal="center" wrapText="1"/>
    </xf>
    <xf numFmtId="0" fontId="10" fillId="0" borderId="29" xfId="0" applyFont="1" applyBorder="1" applyAlignment="1" quotePrefix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75" xfId="0" applyFont="1" applyBorder="1" applyAlignment="1" quotePrefix="1">
      <alignment horizontal="center"/>
    </xf>
    <xf numFmtId="0" fontId="0" fillId="0" borderId="63" xfId="0" applyFont="1" applyBorder="1" applyAlignment="1" quotePrefix="1">
      <alignment horizontal="center"/>
    </xf>
    <xf numFmtId="0" fontId="0" fillId="0" borderId="46" xfId="0" applyFont="1" applyBorder="1" applyAlignment="1" quotePrefix="1">
      <alignment horizontal="center"/>
    </xf>
    <xf numFmtId="0" fontId="0" fillId="0" borderId="7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76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0" borderId="24" xfId="55" applyNumberFormat="1" applyFont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4" xfId="55" applyNumberFormat="1" applyFont="1" applyFill="1" applyBorder="1" applyAlignment="1">
      <alignment horizontal="center"/>
    </xf>
    <xf numFmtId="0" fontId="10" fillId="33" borderId="25" xfId="55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 quotePrefix="1">
      <alignment horizontal="center" wrapText="1"/>
    </xf>
    <xf numFmtId="0" fontId="10" fillId="0" borderId="16" xfId="0" applyFont="1" applyBorder="1" applyAlignment="1" quotePrefix="1">
      <alignment horizontal="center" wrapText="1"/>
    </xf>
    <xf numFmtId="0" fontId="10" fillId="0" borderId="17" xfId="0" applyFont="1" applyBorder="1" applyAlignment="1" quotePrefix="1">
      <alignment horizontal="center" wrapText="1"/>
    </xf>
    <xf numFmtId="0" fontId="10" fillId="33" borderId="62" xfId="0" applyFont="1" applyFill="1" applyBorder="1" applyAlignment="1" quotePrefix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76" xfId="0" applyFont="1" applyFill="1" applyBorder="1" applyAlignment="1">
      <alignment horizontal="center"/>
    </xf>
    <xf numFmtId="0" fontId="10" fillId="0" borderId="45" xfId="0" applyFont="1" applyBorder="1" applyAlignment="1" quotePrefix="1">
      <alignment horizontal="center" wrapText="1"/>
    </xf>
    <xf numFmtId="0" fontId="10" fillId="0" borderId="47" xfId="0" applyFont="1" applyBorder="1" applyAlignment="1" quotePrefix="1">
      <alignment horizontal="center" wrapText="1"/>
    </xf>
    <xf numFmtId="0" fontId="10" fillId="0" borderId="48" xfId="0" applyFont="1" applyBorder="1" applyAlignment="1" quotePrefix="1">
      <alignment horizontal="center" wrapText="1"/>
    </xf>
    <xf numFmtId="0" fontId="0" fillId="0" borderId="0" xfId="0" applyAlignment="1">
      <alignment horizontal="left"/>
    </xf>
    <xf numFmtId="0" fontId="14" fillId="33" borderId="39" xfId="0" applyFont="1" applyFill="1" applyBorder="1" applyAlignment="1">
      <alignment horizontal="left"/>
    </xf>
    <xf numFmtId="0" fontId="14" fillId="33" borderId="44" xfId="0" applyFont="1" applyFill="1" applyBorder="1" applyAlignment="1" quotePrefix="1">
      <alignment horizontal="left"/>
    </xf>
    <xf numFmtId="0" fontId="14" fillId="33" borderId="42" xfId="0" applyFont="1" applyFill="1" applyBorder="1" applyAlignment="1" quotePrefix="1">
      <alignment horizontal="left"/>
    </xf>
    <xf numFmtId="0" fontId="14" fillId="33" borderId="44" xfId="0" applyFont="1" applyFill="1" applyBorder="1" applyAlignment="1">
      <alignment horizontal="left"/>
    </xf>
    <xf numFmtId="0" fontId="14" fillId="33" borderId="42" xfId="0" applyFont="1" applyFill="1" applyBorder="1" applyAlignment="1">
      <alignment horizontal="left"/>
    </xf>
    <xf numFmtId="0" fontId="15" fillId="33" borderId="43" xfId="0" applyFont="1" applyFill="1" applyBorder="1" applyAlignment="1" quotePrefix="1">
      <alignment horizontal="left"/>
    </xf>
    <xf numFmtId="0" fontId="15" fillId="33" borderId="43" xfId="0" applyFont="1" applyFill="1" applyBorder="1" applyAlignment="1">
      <alignment horizontal="left"/>
    </xf>
    <xf numFmtId="0" fontId="14" fillId="33" borderId="43" xfId="0" applyFont="1" applyFill="1" applyBorder="1" applyAlignment="1" quotePrefix="1">
      <alignment horizontal="left"/>
    </xf>
    <xf numFmtId="0" fontId="14" fillId="33" borderId="43" xfId="0" applyFont="1" applyFill="1" applyBorder="1" applyAlignment="1">
      <alignment horizontal="left"/>
    </xf>
    <xf numFmtId="0" fontId="14" fillId="33" borderId="39" xfId="0" applyFont="1" applyFill="1" applyBorder="1" applyAlignment="1" quotePrefix="1">
      <alignment horizontal="left"/>
    </xf>
    <xf numFmtId="0" fontId="13" fillId="33" borderId="43" xfId="0" applyFont="1" applyFill="1" applyBorder="1" applyAlignment="1">
      <alignment horizontal="center"/>
    </xf>
    <xf numFmtId="0" fontId="13" fillId="33" borderId="70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 quotePrefix="1">
      <alignment horizontal="center" vertical="center" wrapText="1"/>
    </xf>
    <xf numFmtId="0" fontId="13" fillId="33" borderId="31" xfId="0" applyFont="1" applyFill="1" applyBorder="1" applyAlignment="1" quotePrefix="1">
      <alignment horizontal="center" vertical="center" wrapText="1"/>
    </xf>
    <xf numFmtId="0" fontId="13" fillId="33" borderId="34" xfId="0" applyFont="1" applyFill="1" applyBorder="1" applyAlignment="1" quotePrefix="1">
      <alignment horizontal="center" vertical="center" wrapText="1"/>
    </xf>
    <xf numFmtId="0" fontId="10" fillId="33" borderId="43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7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 quotePrefix="1">
      <alignment horizontal="center" vertical="center" wrapText="1"/>
    </xf>
    <xf numFmtId="0" fontId="12" fillId="33" borderId="73" xfId="0" applyFont="1" applyFill="1" applyBorder="1" applyAlignment="1" quotePrefix="1">
      <alignment horizontal="center" vertical="center" wrapText="1"/>
    </xf>
    <xf numFmtId="0" fontId="12" fillId="33" borderId="35" xfId="0" applyFont="1" applyFill="1" applyBorder="1" applyAlignment="1" quotePrefix="1">
      <alignment horizontal="center" vertical="center" wrapText="1"/>
    </xf>
    <xf numFmtId="0" fontId="16" fillId="33" borderId="39" xfId="0" applyFont="1" applyFill="1" applyBorder="1" applyAlignment="1">
      <alignment horizontal="left"/>
    </xf>
    <xf numFmtId="0" fontId="16" fillId="33" borderId="44" xfId="0" applyFont="1" applyFill="1" applyBorder="1" applyAlignment="1" quotePrefix="1">
      <alignment horizontal="left"/>
    </xf>
    <xf numFmtId="0" fontId="16" fillId="33" borderId="42" xfId="0" applyFont="1" applyFill="1" applyBorder="1" applyAlignment="1" quotePrefix="1">
      <alignment horizontal="left"/>
    </xf>
    <xf numFmtId="0" fontId="16" fillId="33" borderId="44" xfId="0" applyFont="1" applyFill="1" applyBorder="1" applyAlignment="1">
      <alignment horizontal="left"/>
    </xf>
    <xf numFmtId="0" fontId="16" fillId="33" borderId="42" xfId="0" applyFont="1" applyFill="1" applyBorder="1" applyAlignment="1">
      <alignment horizontal="left"/>
    </xf>
    <xf numFmtId="0" fontId="16" fillId="33" borderId="43" xfId="0" applyFont="1" applyFill="1" applyBorder="1" applyAlignment="1" quotePrefix="1">
      <alignment horizontal="left"/>
    </xf>
    <xf numFmtId="0" fontId="16" fillId="33" borderId="43" xfId="0" applyFont="1" applyFill="1" applyBorder="1" applyAlignment="1">
      <alignment horizontal="left"/>
    </xf>
    <xf numFmtId="0" fontId="16" fillId="33" borderId="39" xfId="0" applyFont="1" applyFill="1" applyBorder="1" applyAlignment="1" quotePrefix="1">
      <alignment horizontal="left"/>
    </xf>
    <xf numFmtId="0" fontId="10" fillId="33" borderId="43" xfId="0" applyFont="1" applyFill="1" applyBorder="1" applyAlignment="1">
      <alignment horizontal="center" wrapText="1"/>
    </xf>
    <xf numFmtId="0" fontId="10" fillId="33" borderId="43" xfId="0" applyFont="1" applyFill="1" applyBorder="1" applyAlignment="1" quotePrefix="1">
      <alignment horizontal="center" wrapText="1"/>
    </xf>
    <xf numFmtId="0" fontId="13" fillId="33" borderId="43" xfId="0" applyFont="1" applyFill="1" applyBorder="1" applyAlignment="1">
      <alignment horizontal="center" wrapText="1"/>
    </xf>
    <xf numFmtId="0" fontId="13" fillId="33" borderId="43" xfId="0" applyFont="1" applyFill="1" applyBorder="1" applyAlignment="1" quotePrefix="1">
      <alignment horizontal="center" wrapText="1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3" fillId="33" borderId="43" xfId="0" applyFont="1" applyFill="1" applyBorder="1" applyAlignment="1" quotePrefix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3" fillId="33" borderId="39" xfId="0" applyFont="1" applyFill="1" applyBorder="1" applyAlignment="1" quotePrefix="1">
      <alignment horizontal="center"/>
    </xf>
    <xf numFmtId="0" fontId="13" fillId="33" borderId="42" xfId="0" applyFont="1" applyFill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35" borderId="0" xfId="0" applyFont="1" applyFill="1" applyBorder="1" applyAlignment="1">
      <alignment horizontal="center"/>
    </xf>
    <xf numFmtId="0" fontId="10" fillId="0" borderId="0" xfId="0" applyFont="1" applyBorder="1" applyAlignment="1" quotePrefix="1">
      <alignment horizontal="center" wrapText="1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 quotePrefix="1">
      <alignment horizontal="center"/>
    </xf>
    <xf numFmtId="0" fontId="10" fillId="0" borderId="39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39" xfId="0" applyFont="1" applyBorder="1" applyAlignment="1" quotePrefix="1">
      <alignment horizontal="left"/>
    </xf>
    <xf numFmtId="0" fontId="10" fillId="0" borderId="44" xfId="0" applyFont="1" applyBorder="1" applyAlignment="1" quotePrefix="1">
      <alignment horizontal="left"/>
    </xf>
    <xf numFmtId="0" fontId="10" fillId="0" borderId="42" xfId="0" applyFont="1" applyBorder="1" applyAlignment="1" quotePrefix="1">
      <alignment horizontal="left"/>
    </xf>
    <xf numFmtId="0" fontId="17" fillId="33" borderId="39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0" fillId="0" borderId="39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9" xfId="0" applyFont="1" applyBorder="1" applyAlignment="1" quotePrefix="1">
      <alignment horizontal="left" wrapText="1"/>
    </xf>
    <xf numFmtId="0" fontId="10" fillId="0" borderId="44" xfId="0" applyFont="1" applyBorder="1" applyAlignment="1" quotePrefix="1">
      <alignment horizontal="left" wrapText="1"/>
    </xf>
    <xf numFmtId="0" fontId="10" fillId="0" borderId="42" xfId="0" applyFont="1" applyBorder="1" applyAlignment="1" quotePrefix="1">
      <alignment horizontal="left" wrapText="1"/>
    </xf>
    <xf numFmtId="0" fontId="10" fillId="0" borderId="43" xfId="0" applyFont="1" applyBorder="1" applyAlignment="1" quotePrefix="1">
      <alignment horizontal="center" wrapText="1"/>
    </xf>
    <xf numFmtId="0" fontId="10" fillId="0" borderId="4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57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wrapText="1"/>
    </xf>
    <xf numFmtId="0" fontId="10" fillId="0" borderId="42" xfId="0" applyFont="1" applyBorder="1" applyAlignment="1" quotePrefix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left"/>
    </xf>
    <xf numFmtId="0" fontId="10" fillId="33" borderId="42" xfId="0" applyFont="1" applyFill="1" applyBorder="1" applyAlignment="1">
      <alignment horizontal="left"/>
    </xf>
    <xf numFmtId="0" fontId="10" fillId="33" borderId="39" xfId="0" applyFont="1" applyFill="1" applyBorder="1" applyAlignment="1">
      <alignment horizontal="left" wrapText="1"/>
    </xf>
    <xf numFmtId="0" fontId="10" fillId="33" borderId="44" xfId="0" applyFont="1" applyFill="1" applyBorder="1" applyAlignment="1">
      <alignment horizontal="left" wrapText="1"/>
    </xf>
    <xf numFmtId="0" fontId="10" fillId="33" borderId="42" xfId="0" applyFont="1" applyFill="1" applyBorder="1" applyAlignment="1">
      <alignment horizontal="left" wrapText="1"/>
    </xf>
    <xf numFmtId="0" fontId="10" fillId="33" borderId="39" xfId="0" applyFont="1" applyFill="1" applyBorder="1" applyAlignment="1" quotePrefix="1">
      <alignment horizontal="left" wrapText="1"/>
    </xf>
    <xf numFmtId="0" fontId="10" fillId="33" borderId="44" xfId="0" applyFont="1" applyFill="1" applyBorder="1" applyAlignment="1" quotePrefix="1">
      <alignment horizontal="left" wrapText="1"/>
    </xf>
    <xf numFmtId="0" fontId="10" fillId="33" borderId="42" xfId="0" applyFont="1" applyFill="1" applyBorder="1" applyAlignment="1" quotePrefix="1">
      <alignment horizontal="left" wrapText="1"/>
    </xf>
    <xf numFmtId="0" fontId="10" fillId="33" borderId="35" xfId="0" applyFont="1" applyFill="1" applyBorder="1" applyAlignment="1" quotePrefix="1">
      <alignment horizontal="center" wrapText="1"/>
    </xf>
    <xf numFmtId="0" fontId="10" fillId="33" borderId="3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5" xfId="0" applyFont="1" applyFill="1" applyBorder="1" applyAlignment="1" quotePrefix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70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7" fillId="0" borderId="36" xfId="0" applyFont="1" applyBorder="1" applyAlignment="1" quotePrefix="1">
      <alignment horizontal="left"/>
    </xf>
    <xf numFmtId="0" fontId="10" fillId="33" borderId="57" xfId="0" applyFont="1" applyFill="1" applyBorder="1" applyAlignment="1">
      <alignment horizontal="center" wrapText="1"/>
    </xf>
    <xf numFmtId="0" fontId="10" fillId="33" borderId="73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vertical="center"/>
    </xf>
    <xf numFmtId="0" fontId="8" fillId="0" borderId="0" xfId="0" applyFont="1" applyBorder="1" applyAlignment="1" quotePrefix="1">
      <alignment horizontal="left"/>
    </xf>
    <xf numFmtId="0" fontId="2" fillId="33" borderId="39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0" fontId="2" fillId="33" borderId="39" xfId="0" applyFont="1" applyFill="1" applyBorder="1" applyAlignment="1" quotePrefix="1">
      <alignment horizontal="center"/>
    </xf>
    <xf numFmtId="0" fontId="2" fillId="33" borderId="44" xfId="0" applyFont="1" applyFill="1" applyBorder="1" applyAlignment="1" quotePrefix="1">
      <alignment horizontal="center"/>
    </xf>
    <xf numFmtId="0" fontId="2" fillId="33" borderId="42" xfId="0" applyFont="1" applyFill="1" applyBorder="1" applyAlignment="1" quotePrefix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3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43.140625" style="0" customWidth="1"/>
    <col min="3" max="3" width="10.421875" style="0" customWidth="1"/>
    <col min="4" max="4" width="11.28125" style="0" customWidth="1"/>
    <col min="5" max="5" width="0" style="0" hidden="1" customWidth="1"/>
    <col min="6" max="6" width="10.8515625" style="0" hidden="1" customWidth="1"/>
    <col min="7" max="7" width="9.7109375" style="0" customWidth="1"/>
    <col min="8" max="8" width="10.8515625" style="0" customWidth="1"/>
    <col min="9" max="9" width="9.00390625" style="0" hidden="1" customWidth="1"/>
    <col min="10" max="10" width="10.8515625" style="0" hidden="1" customWidth="1"/>
    <col min="11" max="11" width="0" style="0" hidden="1" customWidth="1"/>
    <col min="12" max="12" width="10.8515625" style="0" hidden="1" customWidth="1"/>
    <col min="13" max="13" width="0" style="0" hidden="1" customWidth="1"/>
    <col min="14" max="14" width="11.421875" style="0" hidden="1" customWidth="1"/>
    <col min="15" max="15" width="9.00390625" style="0" hidden="1" customWidth="1"/>
    <col min="16" max="16" width="11.421875" style="0" hidden="1" customWidth="1"/>
    <col min="17" max="17" width="0" style="0" hidden="1" customWidth="1"/>
    <col min="18" max="18" width="11.421875" style="0" hidden="1" customWidth="1"/>
    <col min="19" max="19" width="8.28125" style="0" customWidth="1"/>
    <col min="20" max="20" width="11.421875" style="0" customWidth="1"/>
    <col min="21" max="21" width="9.28125" style="0" hidden="1" customWidth="1"/>
    <col min="22" max="22" width="11.421875" style="0" hidden="1" customWidth="1"/>
    <col min="23" max="23" width="8.140625" style="0" hidden="1" customWidth="1"/>
    <col min="24" max="24" width="11.421875" style="0" hidden="1" customWidth="1"/>
    <col min="25" max="26" width="11.421875" style="0" customWidth="1"/>
    <col min="27" max="34" width="11.421875" style="0" hidden="1" customWidth="1"/>
    <col min="35" max="38" width="11.421875" style="0" customWidth="1"/>
    <col min="39" max="40" width="11.421875" style="0" hidden="1" customWidth="1"/>
    <col min="41" max="42" width="11.421875" style="0" customWidth="1"/>
    <col min="43" max="44" width="11.421875" style="0" hidden="1" customWidth="1"/>
    <col min="45" max="46" width="11.421875" style="0" customWidth="1"/>
    <col min="47" max="48" width="11.421875" style="0" hidden="1" customWidth="1"/>
    <col min="49" max="49" width="12.421875" style="0" customWidth="1"/>
    <col min="50" max="50" width="12.57421875" style="0" customWidth="1"/>
    <col min="51" max="52" width="9.28125" style="0" bestFit="1" customWidth="1"/>
  </cols>
  <sheetData>
    <row r="2" spans="1:12" ht="15">
      <c r="A2" s="348"/>
      <c r="B2" s="348"/>
      <c r="C2" s="348"/>
      <c r="D2" s="348"/>
      <c r="E2" s="348"/>
      <c r="F2" s="348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thickBot="1">
      <c r="A4" s="349" t="s">
        <v>0</v>
      </c>
      <c r="B4" s="349"/>
      <c r="C4" s="349"/>
      <c r="D4" s="349"/>
      <c r="E4" s="349"/>
      <c r="F4" s="349"/>
      <c r="G4" s="2"/>
      <c r="H4" s="2"/>
      <c r="I4" s="2"/>
      <c r="J4" s="2"/>
      <c r="K4" s="2"/>
      <c r="L4" s="2"/>
    </row>
    <row r="5" spans="1:50" ht="15.75" customHeight="1" thickBot="1">
      <c r="A5" s="3"/>
      <c r="B5" s="4"/>
      <c r="C5" s="3"/>
      <c r="D5" s="5"/>
      <c r="E5" s="350" t="s">
        <v>1</v>
      </c>
      <c r="F5" s="346"/>
      <c r="G5" s="345" t="s">
        <v>1</v>
      </c>
      <c r="H5" s="346"/>
      <c r="I5" s="345" t="s">
        <v>1</v>
      </c>
      <c r="J5" s="346"/>
      <c r="K5" s="345" t="s">
        <v>1</v>
      </c>
      <c r="L5" s="346"/>
      <c r="M5" s="345" t="s">
        <v>1</v>
      </c>
      <c r="N5" s="346"/>
      <c r="O5" s="345" t="s">
        <v>1</v>
      </c>
      <c r="P5" s="346"/>
      <c r="Q5" s="345" t="s">
        <v>1</v>
      </c>
      <c r="R5" s="346"/>
      <c r="S5" s="345" t="s">
        <v>1</v>
      </c>
      <c r="T5" s="346"/>
      <c r="U5" s="345" t="s">
        <v>1</v>
      </c>
      <c r="V5" s="346"/>
      <c r="W5" s="345" t="s">
        <v>1</v>
      </c>
      <c r="X5" s="346"/>
      <c r="Y5" s="345" t="s">
        <v>1</v>
      </c>
      <c r="Z5" s="346"/>
      <c r="AA5" s="345" t="s">
        <v>1</v>
      </c>
      <c r="AB5" s="346"/>
      <c r="AC5" s="345" t="s">
        <v>1</v>
      </c>
      <c r="AD5" s="346"/>
      <c r="AE5" s="345" t="s">
        <v>1</v>
      </c>
      <c r="AF5" s="346"/>
      <c r="AG5" s="345" t="s">
        <v>1</v>
      </c>
      <c r="AH5" s="346"/>
      <c r="AI5" s="345" t="s">
        <v>1</v>
      </c>
      <c r="AJ5" s="346"/>
      <c r="AK5" s="345" t="s">
        <v>1</v>
      </c>
      <c r="AL5" s="346"/>
      <c r="AM5" s="345" t="s">
        <v>1</v>
      </c>
      <c r="AN5" s="346"/>
      <c r="AO5" s="345" t="s">
        <v>1</v>
      </c>
      <c r="AP5" s="346"/>
      <c r="AQ5" s="345" t="s">
        <v>1</v>
      </c>
      <c r="AR5" s="346"/>
      <c r="AS5" s="345" t="s">
        <v>1</v>
      </c>
      <c r="AT5" s="346"/>
      <c r="AU5" s="345" t="s">
        <v>1</v>
      </c>
      <c r="AV5" s="347"/>
      <c r="AW5" s="6" t="s">
        <v>2</v>
      </c>
      <c r="AX5" s="7" t="s">
        <v>3</v>
      </c>
    </row>
    <row r="6" spans="1:50" ht="15.75" thickBot="1">
      <c r="A6" s="8" t="s">
        <v>4</v>
      </c>
      <c r="B6" s="9" t="s">
        <v>5</v>
      </c>
      <c r="C6" s="8" t="s">
        <v>6</v>
      </c>
      <c r="D6" s="10" t="s">
        <v>7</v>
      </c>
      <c r="E6" s="344">
        <v>2</v>
      </c>
      <c r="F6" s="343"/>
      <c r="G6" s="342">
        <v>4</v>
      </c>
      <c r="H6" s="343"/>
      <c r="I6" s="342">
        <v>5</v>
      </c>
      <c r="J6" s="343"/>
      <c r="K6" s="342">
        <v>6</v>
      </c>
      <c r="L6" s="343"/>
      <c r="M6" s="342">
        <v>7</v>
      </c>
      <c r="N6" s="343"/>
      <c r="O6" s="342">
        <v>8</v>
      </c>
      <c r="P6" s="343"/>
      <c r="Q6" s="342">
        <v>9</v>
      </c>
      <c r="R6" s="343"/>
      <c r="S6" s="342">
        <v>10</v>
      </c>
      <c r="T6" s="343"/>
      <c r="U6" s="342">
        <v>11</v>
      </c>
      <c r="V6" s="343"/>
      <c r="W6" s="342">
        <v>12</v>
      </c>
      <c r="X6" s="343"/>
      <c r="Y6" s="342">
        <v>13</v>
      </c>
      <c r="Z6" s="343"/>
      <c r="AA6" s="342">
        <v>14</v>
      </c>
      <c r="AB6" s="343"/>
      <c r="AC6" s="342">
        <v>16</v>
      </c>
      <c r="AD6" s="343"/>
      <c r="AE6" s="342">
        <v>17</v>
      </c>
      <c r="AF6" s="343"/>
      <c r="AG6" s="342">
        <v>20</v>
      </c>
      <c r="AH6" s="343"/>
      <c r="AI6" s="342">
        <v>21</v>
      </c>
      <c r="AJ6" s="343"/>
      <c r="AK6" s="342">
        <v>25</v>
      </c>
      <c r="AL6" s="343"/>
      <c r="AM6" s="342">
        <v>27</v>
      </c>
      <c r="AN6" s="343"/>
      <c r="AO6" s="342">
        <v>28</v>
      </c>
      <c r="AP6" s="343"/>
      <c r="AQ6" s="342">
        <v>29</v>
      </c>
      <c r="AR6" s="343"/>
      <c r="AS6" s="342">
        <v>30</v>
      </c>
      <c r="AT6" s="343"/>
      <c r="AU6" s="342">
        <v>33</v>
      </c>
      <c r="AV6" s="344"/>
      <c r="AW6" s="13" t="s">
        <v>8</v>
      </c>
      <c r="AX6" s="14" t="s">
        <v>8</v>
      </c>
    </row>
    <row r="7" spans="1:50" ht="15.75" thickBot="1">
      <c r="A7" s="15" t="s">
        <v>9</v>
      </c>
      <c r="B7" s="16"/>
      <c r="C7" s="15" t="s">
        <v>10</v>
      </c>
      <c r="D7" s="11" t="s">
        <v>11</v>
      </c>
      <c r="E7" s="17" t="s">
        <v>2</v>
      </c>
      <c r="F7" s="18" t="s">
        <v>7</v>
      </c>
      <c r="G7" s="17" t="s">
        <v>2</v>
      </c>
      <c r="H7" s="18" t="s">
        <v>7</v>
      </c>
      <c r="I7" s="17" t="s">
        <v>2</v>
      </c>
      <c r="J7" s="18" t="s">
        <v>7</v>
      </c>
      <c r="K7" s="17" t="s">
        <v>2</v>
      </c>
      <c r="L7" s="18" t="s">
        <v>7</v>
      </c>
      <c r="M7" s="19" t="s">
        <v>2</v>
      </c>
      <c r="N7" s="20" t="s">
        <v>7</v>
      </c>
      <c r="O7" s="21" t="s">
        <v>2</v>
      </c>
      <c r="P7" s="22" t="s">
        <v>7</v>
      </c>
      <c r="Q7" s="21" t="s">
        <v>2</v>
      </c>
      <c r="R7" s="22" t="s">
        <v>7</v>
      </c>
      <c r="S7" s="21" t="s">
        <v>2</v>
      </c>
      <c r="T7" s="22" t="s">
        <v>7</v>
      </c>
      <c r="U7" s="21" t="s">
        <v>2</v>
      </c>
      <c r="V7" s="22" t="s">
        <v>7</v>
      </c>
      <c r="W7" s="21" t="s">
        <v>2</v>
      </c>
      <c r="X7" s="22" t="s">
        <v>7</v>
      </c>
      <c r="Y7" s="21" t="s">
        <v>2</v>
      </c>
      <c r="Z7" s="22" t="s">
        <v>7</v>
      </c>
      <c r="AA7" s="21" t="s">
        <v>2</v>
      </c>
      <c r="AB7" s="22" t="s">
        <v>7</v>
      </c>
      <c r="AC7" s="21" t="s">
        <v>2</v>
      </c>
      <c r="AD7" s="22" t="s">
        <v>7</v>
      </c>
      <c r="AE7" s="21" t="s">
        <v>2</v>
      </c>
      <c r="AF7" s="22" t="s">
        <v>7</v>
      </c>
      <c r="AG7" s="21" t="s">
        <v>2</v>
      </c>
      <c r="AH7" s="22" t="s">
        <v>7</v>
      </c>
      <c r="AI7" s="21" t="s">
        <v>2</v>
      </c>
      <c r="AJ7" s="22" t="s">
        <v>7</v>
      </c>
      <c r="AK7" s="21" t="s">
        <v>2</v>
      </c>
      <c r="AL7" s="22" t="s">
        <v>7</v>
      </c>
      <c r="AM7" s="21" t="s">
        <v>2</v>
      </c>
      <c r="AN7" s="22" t="s">
        <v>7</v>
      </c>
      <c r="AO7" s="21" t="s">
        <v>2</v>
      </c>
      <c r="AP7" s="22" t="s">
        <v>7</v>
      </c>
      <c r="AQ7" s="21" t="s">
        <v>2</v>
      </c>
      <c r="AR7" s="22" t="s">
        <v>7</v>
      </c>
      <c r="AS7" s="21" t="s">
        <v>2</v>
      </c>
      <c r="AT7" s="22" t="s">
        <v>7</v>
      </c>
      <c r="AU7" s="21" t="s">
        <v>2</v>
      </c>
      <c r="AV7" s="23" t="s">
        <v>7</v>
      </c>
      <c r="AW7" s="12"/>
      <c r="AX7" s="24"/>
    </row>
    <row r="8" spans="1:51" ht="14.25">
      <c r="A8" s="25"/>
      <c r="B8" s="26" t="s">
        <v>12</v>
      </c>
      <c r="C8" s="27"/>
      <c r="D8" s="28"/>
      <c r="E8" s="29"/>
      <c r="F8" s="30"/>
      <c r="G8" s="30"/>
      <c r="H8" s="30"/>
      <c r="I8" s="30"/>
      <c r="J8" s="30"/>
      <c r="K8" s="30"/>
      <c r="L8" s="30"/>
      <c r="M8" s="30"/>
      <c r="N8" s="31"/>
      <c r="O8" s="30"/>
      <c r="P8" s="3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2"/>
      <c r="AW8" s="33"/>
      <c r="AX8" s="34"/>
      <c r="AY8" s="35"/>
    </row>
    <row r="9" spans="1:51" ht="12.75">
      <c r="A9" s="25">
        <v>1</v>
      </c>
      <c r="B9" s="36" t="s">
        <v>13</v>
      </c>
      <c r="C9" s="37" t="s">
        <v>14</v>
      </c>
      <c r="D9" s="38">
        <v>445</v>
      </c>
      <c r="E9" s="39"/>
      <c r="F9" s="40">
        <f>E9*$D9</f>
        <v>0</v>
      </c>
      <c r="G9" s="40"/>
      <c r="H9" s="40">
        <f>G9*D9</f>
        <v>0</v>
      </c>
      <c r="I9" s="40"/>
      <c r="J9" s="40">
        <f>I9*D9</f>
        <v>0</v>
      </c>
      <c r="K9" s="40"/>
      <c r="L9" s="40">
        <f>K9*D9</f>
        <v>0</v>
      </c>
      <c r="M9" s="40"/>
      <c r="N9" s="41">
        <f>M9*D9</f>
        <v>0</v>
      </c>
      <c r="O9" s="40"/>
      <c r="P9" s="40">
        <f>O9*D9</f>
        <v>0</v>
      </c>
      <c r="Q9" s="39"/>
      <c r="R9" s="39">
        <f>Q9*D9</f>
        <v>0</v>
      </c>
      <c r="S9" s="39"/>
      <c r="T9" s="39">
        <f>S9*D9</f>
        <v>0</v>
      </c>
      <c r="U9" s="39"/>
      <c r="V9" s="39">
        <f>U9*D9</f>
        <v>0</v>
      </c>
      <c r="W9" s="39"/>
      <c r="X9" s="39">
        <f>W9*D9</f>
        <v>0</v>
      </c>
      <c r="Y9" s="39"/>
      <c r="Z9" s="39">
        <f>Y9*D9</f>
        <v>0</v>
      </c>
      <c r="AA9" s="39"/>
      <c r="AB9" s="39">
        <f>AA9*D9</f>
        <v>0</v>
      </c>
      <c r="AC9" s="39"/>
      <c r="AD9" s="39">
        <f aca="true" t="shared" si="0" ref="AD9:AD67">AC9*D9</f>
        <v>0</v>
      </c>
      <c r="AE9" s="39"/>
      <c r="AF9" s="39">
        <f aca="true" t="shared" si="1" ref="AF9:AF67">AE9*D9</f>
        <v>0</v>
      </c>
      <c r="AG9" s="39"/>
      <c r="AH9" s="39">
        <f>AG9*D9</f>
        <v>0</v>
      </c>
      <c r="AI9" s="39"/>
      <c r="AJ9" s="39">
        <f>AI9*D9</f>
        <v>0</v>
      </c>
      <c r="AK9" s="39"/>
      <c r="AL9" s="39">
        <f>AK9*D9</f>
        <v>0</v>
      </c>
      <c r="AM9" s="39"/>
      <c r="AN9" s="39">
        <f>AM9*D9</f>
        <v>0</v>
      </c>
      <c r="AO9" s="39"/>
      <c r="AP9" s="39">
        <f>AO9*D9</f>
        <v>0</v>
      </c>
      <c r="AQ9" s="39"/>
      <c r="AR9" s="39">
        <f>AQ9*D9</f>
        <v>0</v>
      </c>
      <c r="AS9" s="39"/>
      <c r="AT9" s="39">
        <f>AS9*D9</f>
        <v>0</v>
      </c>
      <c r="AU9" s="39"/>
      <c r="AV9" s="42">
        <f>AU9*D9</f>
        <v>0</v>
      </c>
      <c r="AW9" s="43">
        <f>E9+G9+I9+K9+M9+O9+Q9+S9+U9+W9+Y9+AA9+AC9+AE9+AG9+AI9++AK9+AM9+AO9+AQ9+AS9+AU9</f>
        <v>0</v>
      </c>
      <c r="AX9" s="43">
        <f>F9+H9+J9+L9+N9+P9+R9+T9+V9+X9+Z9+AB9+AD9+AF9+AH9+AJ9++AL9+AN9+AP9+AR9+AT9+AV9</f>
        <v>0</v>
      </c>
      <c r="AY9" s="35"/>
    </row>
    <row r="10" spans="1:51" ht="12.75">
      <c r="A10" s="25">
        <v>2</v>
      </c>
      <c r="B10" s="36" t="s">
        <v>15</v>
      </c>
      <c r="C10" s="37" t="s">
        <v>14</v>
      </c>
      <c r="D10" s="38">
        <v>501</v>
      </c>
      <c r="E10" s="39"/>
      <c r="F10" s="40">
        <f aca="true" t="shared" si="2" ref="F10:F67">E10*D10</f>
        <v>0</v>
      </c>
      <c r="G10" s="40"/>
      <c r="H10" s="40">
        <f aca="true" t="shared" si="3" ref="H10:H67">G10*D10</f>
        <v>0</v>
      </c>
      <c r="I10" s="40"/>
      <c r="J10" s="40">
        <f aca="true" t="shared" si="4" ref="J10:J67">I10*D10</f>
        <v>0</v>
      </c>
      <c r="K10" s="40"/>
      <c r="L10" s="40">
        <f aca="true" t="shared" si="5" ref="L10:L67">K10*D10</f>
        <v>0</v>
      </c>
      <c r="M10" s="40"/>
      <c r="N10" s="41">
        <f aca="true" t="shared" si="6" ref="N10:N71">M10*D10</f>
        <v>0</v>
      </c>
      <c r="O10" s="40"/>
      <c r="P10" s="40">
        <f aca="true" t="shared" si="7" ref="P10:P67">O10*D10</f>
        <v>0</v>
      </c>
      <c r="Q10" s="39"/>
      <c r="R10" s="39">
        <f aca="true" t="shared" si="8" ref="R10:R67">Q10*D10</f>
        <v>0</v>
      </c>
      <c r="S10" s="39"/>
      <c r="T10" s="39">
        <f aca="true" t="shared" si="9" ref="T10:T67">S10*D10</f>
        <v>0</v>
      </c>
      <c r="U10" s="39"/>
      <c r="V10" s="39">
        <f aca="true" t="shared" si="10" ref="V10:V67">U10*D10</f>
        <v>0</v>
      </c>
      <c r="W10" s="39"/>
      <c r="X10" s="39">
        <f aca="true" t="shared" si="11" ref="X10:X67">W10*D10</f>
        <v>0</v>
      </c>
      <c r="Y10" s="39"/>
      <c r="Z10" s="39">
        <f aca="true" t="shared" si="12" ref="Z10:Z67">Y10*D10</f>
        <v>0</v>
      </c>
      <c r="AA10" s="39"/>
      <c r="AB10" s="39">
        <f aca="true" t="shared" si="13" ref="AB10:AB67">AA10*D10</f>
        <v>0</v>
      </c>
      <c r="AC10" s="39"/>
      <c r="AD10" s="39">
        <f t="shared" si="0"/>
        <v>0</v>
      </c>
      <c r="AE10" s="39"/>
      <c r="AF10" s="39">
        <f t="shared" si="1"/>
        <v>0</v>
      </c>
      <c r="AG10" s="39"/>
      <c r="AH10" s="39">
        <f aca="true" t="shared" si="14" ref="AH10:AH67">AG10*D10</f>
        <v>0</v>
      </c>
      <c r="AI10" s="39"/>
      <c r="AJ10" s="39">
        <f aca="true" t="shared" si="15" ref="AJ10:AJ67">AI10*D10</f>
        <v>0</v>
      </c>
      <c r="AK10" s="39"/>
      <c r="AL10" s="39">
        <f aca="true" t="shared" si="16" ref="AL10:AL67">AK10*D10</f>
        <v>0</v>
      </c>
      <c r="AM10" s="39"/>
      <c r="AN10" s="39">
        <f aca="true" t="shared" si="17" ref="AN10:AN67">AM10*D10</f>
        <v>0</v>
      </c>
      <c r="AO10" s="39"/>
      <c r="AP10" s="39">
        <f aca="true" t="shared" si="18" ref="AP10:AP67">AO10*D10</f>
        <v>0</v>
      </c>
      <c r="AQ10" s="39"/>
      <c r="AR10" s="39">
        <f aca="true" t="shared" si="19" ref="AR10:AR73">AQ10*D10</f>
        <v>0</v>
      </c>
      <c r="AS10" s="39"/>
      <c r="AT10" s="39">
        <f aca="true" t="shared" si="20" ref="AT10:AT73">AS10*D10</f>
        <v>0</v>
      </c>
      <c r="AU10" s="39"/>
      <c r="AV10" s="42">
        <f aca="true" t="shared" si="21" ref="AV10:AV67">AU10*D10</f>
        <v>0</v>
      </c>
      <c r="AW10" s="43">
        <f aca="true" t="shared" si="22" ref="AW10:AX67">E10+G10+I10+K10+M10+O10+Q10+S10+U10+W10+Y10+AA10+AC10+AE10+AG10+AI10++AK10+AM10+AO10+AQ10+AS10+AU10</f>
        <v>0</v>
      </c>
      <c r="AX10" s="43">
        <f t="shared" si="22"/>
        <v>0</v>
      </c>
      <c r="AY10" s="35"/>
    </row>
    <row r="11" spans="1:51" ht="12.75">
      <c r="A11" s="25">
        <v>3</v>
      </c>
      <c r="B11" s="36" t="s">
        <v>16</v>
      </c>
      <c r="C11" s="37" t="s">
        <v>14</v>
      </c>
      <c r="D11" s="38">
        <v>539</v>
      </c>
      <c r="E11" s="39"/>
      <c r="F11" s="40">
        <f t="shared" si="2"/>
        <v>0</v>
      </c>
      <c r="G11" s="40"/>
      <c r="H11" s="40">
        <f t="shared" si="3"/>
        <v>0</v>
      </c>
      <c r="I11" s="40"/>
      <c r="J11" s="40">
        <f t="shared" si="4"/>
        <v>0</v>
      </c>
      <c r="K11" s="40"/>
      <c r="L11" s="40">
        <f t="shared" si="5"/>
        <v>0</v>
      </c>
      <c r="M11" s="40"/>
      <c r="N11" s="41">
        <f t="shared" si="6"/>
        <v>0</v>
      </c>
      <c r="O11" s="40"/>
      <c r="P11" s="40">
        <f t="shared" si="7"/>
        <v>0</v>
      </c>
      <c r="Q11" s="39"/>
      <c r="R11" s="39">
        <f t="shared" si="8"/>
        <v>0</v>
      </c>
      <c r="S11" s="39">
        <v>20</v>
      </c>
      <c r="T11" s="39">
        <f t="shared" si="9"/>
        <v>10780</v>
      </c>
      <c r="U11" s="39"/>
      <c r="V11" s="39">
        <f t="shared" si="10"/>
        <v>0</v>
      </c>
      <c r="W11" s="39"/>
      <c r="X11" s="39">
        <f t="shared" si="11"/>
        <v>0</v>
      </c>
      <c r="Y11" s="39"/>
      <c r="Z11" s="39">
        <f t="shared" si="12"/>
        <v>0</v>
      </c>
      <c r="AA11" s="39"/>
      <c r="AB11" s="39">
        <f t="shared" si="13"/>
        <v>0</v>
      </c>
      <c r="AC11" s="39"/>
      <c r="AD11" s="39">
        <f t="shared" si="0"/>
        <v>0</v>
      </c>
      <c r="AE11" s="39"/>
      <c r="AF11" s="39">
        <f t="shared" si="1"/>
        <v>0</v>
      </c>
      <c r="AG11" s="39"/>
      <c r="AH11" s="39">
        <f t="shared" si="14"/>
        <v>0</v>
      </c>
      <c r="AI11" s="39"/>
      <c r="AJ11" s="39">
        <f t="shared" si="15"/>
        <v>0</v>
      </c>
      <c r="AK11" s="39"/>
      <c r="AL11" s="39">
        <f t="shared" si="16"/>
        <v>0</v>
      </c>
      <c r="AM11" s="39"/>
      <c r="AN11" s="39">
        <f t="shared" si="17"/>
        <v>0</v>
      </c>
      <c r="AO11" s="39"/>
      <c r="AP11" s="39">
        <f t="shared" si="18"/>
        <v>0</v>
      </c>
      <c r="AQ11" s="39"/>
      <c r="AR11" s="39">
        <f t="shared" si="19"/>
        <v>0</v>
      </c>
      <c r="AS11" s="39">
        <v>30</v>
      </c>
      <c r="AT11" s="39">
        <f t="shared" si="20"/>
        <v>16170</v>
      </c>
      <c r="AU11" s="39"/>
      <c r="AV11" s="42">
        <f t="shared" si="21"/>
        <v>0</v>
      </c>
      <c r="AW11" s="43">
        <f t="shared" si="22"/>
        <v>50</v>
      </c>
      <c r="AX11" s="43">
        <f t="shared" si="22"/>
        <v>26950</v>
      </c>
      <c r="AY11" s="35"/>
    </row>
    <row r="12" spans="1:51" ht="12.75">
      <c r="A12" s="25">
        <v>4</v>
      </c>
      <c r="B12" s="36" t="s">
        <v>17</v>
      </c>
      <c r="C12" s="37" t="s">
        <v>14</v>
      </c>
      <c r="D12" s="38">
        <v>594</v>
      </c>
      <c r="E12" s="39"/>
      <c r="F12" s="40">
        <f t="shared" si="2"/>
        <v>0</v>
      </c>
      <c r="G12" s="40"/>
      <c r="H12" s="40">
        <f t="shared" si="3"/>
        <v>0</v>
      </c>
      <c r="I12" s="40"/>
      <c r="J12" s="40">
        <f t="shared" si="4"/>
        <v>0</v>
      </c>
      <c r="K12" s="40"/>
      <c r="L12" s="40">
        <f t="shared" si="5"/>
        <v>0</v>
      </c>
      <c r="M12" s="40"/>
      <c r="N12" s="41">
        <f t="shared" si="6"/>
        <v>0</v>
      </c>
      <c r="O12" s="40"/>
      <c r="P12" s="40">
        <f t="shared" si="7"/>
        <v>0</v>
      </c>
      <c r="Q12" s="39"/>
      <c r="R12" s="39">
        <f t="shared" si="8"/>
        <v>0</v>
      </c>
      <c r="S12" s="39"/>
      <c r="T12" s="39">
        <f t="shared" si="9"/>
        <v>0</v>
      </c>
      <c r="U12" s="39"/>
      <c r="V12" s="39">
        <f t="shared" si="10"/>
        <v>0</v>
      </c>
      <c r="W12" s="39"/>
      <c r="X12" s="39">
        <f t="shared" si="11"/>
        <v>0</v>
      </c>
      <c r="Y12" s="39"/>
      <c r="Z12" s="39">
        <f t="shared" si="12"/>
        <v>0</v>
      </c>
      <c r="AA12" s="39"/>
      <c r="AB12" s="39">
        <f t="shared" si="13"/>
        <v>0</v>
      </c>
      <c r="AC12" s="39"/>
      <c r="AD12" s="39">
        <f t="shared" si="0"/>
        <v>0</v>
      </c>
      <c r="AE12" s="39"/>
      <c r="AF12" s="39">
        <f t="shared" si="1"/>
        <v>0</v>
      </c>
      <c r="AG12" s="39"/>
      <c r="AH12" s="39">
        <f t="shared" si="14"/>
        <v>0</v>
      </c>
      <c r="AI12" s="39"/>
      <c r="AJ12" s="39">
        <f t="shared" si="15"/>
        <v>0</v>
      </c>
      <c r="AK12" s="39"/>
      <c r="AL12" s="39">
        <f t="shared" si="16"/>
        <v>0</v>
      </c>
      <c r="AM12" s="39"/>
      <c r="AN12" s="39">
        <f t="shared" si="17"/>
        <v>0</v>
      </c>
      <c r="AO12" s="39"/>
      <c r="AP12" s="39">
        <f t="shared" si="18"/>
        <v>0</v>
      </c>
      <c r="AQ12" s="39"/>
      <c r="AR12" s="39">
        <f t="shared" si="19"/>
        <v>0</v>
      </c>
      <c r="AS12" s="39"/>
      <c r="AT12" s="39">
        <f t="shared" si="20"/>
        <v>0</v>
      </c>
      <c r="AU12" s="39"/>
      <c r="AV12" s="42">
        <f t="shared" si="21"/>
        <v>0</v>
      </c>
      <c r="AW12" s="43">
        <f t="shared" si="22"/>
        <v>0</v>
      </c>
      <c r="AX12" s="43">
        <f t="shared" si="22"/>
        <v>0</v>
      </c>
      <c r="AY12" s="35"/>
    </row>
    <row r="13" spans="1:51" ht="12.75">
      <c r="A13" s="25">
        <v>5</v>
      </c>
      <c r="B13" s="36" t="s">
        <v>18</v>
      </c>
      <c r="C13" s="37" t="s">
        <v>14</v>
      </c>
      <c r="D13" s="38">
        <v>638</v>
      </c>
      <c r="E13" s="39"/>
      <c r="F13" s="40">
        <f t="shared" si="2"/>
        <v>0</v>
      </c>
      <c r="G13" s="40"/>
      <c r="H13" s="40">
        <f t="shared" si="3"/>
        <v>0</v>
      </c>
      <c r="I13" s="40"/>
      <c r="J13" s="40">
        <f t="shared" si="4"/>
        <v>0</v>
      </c>
      <c r="K13" s="40"/>
      <c r="L13" s="40">
        <f t="shared" si="5"/>
        <v>0</v>
      </c>
      <c r="M13" s="40"/>
      <c r="N13" s="41">
        <f t="shared" si="6"/>
        <v>0</v>
      </c>
      <c r="O13" s="40"/>
      <c r="P13" s="40">
        <f t="shared" si="7"/>
        <v>0</v>
      </c>
      <c r="Q13" s="39"/>
      <c r="R13" s="39">
        <f t="shared" si="8"/>
        <v>0</v>
      </c>
      <c r="S13" s="39"/>
      <c r="T13" s="39">
        <f t="shared" si="9"/>
        <v>0</v>
      </c>
      <c r="U13" s="39"/>
      <c r="V13" s="39">
        <f t="shared" si="10"/>
        <v>0</v>
      </c>
      <c r="W13" s="39"/>
      <c r="X13" s="39">
        <f t="shared" si="11"/>
        <v>0</v>
      </c>
      <c r="Y13" s="39"/>
      <c r="Z13" s="39">
        <f t="shared" si="12"/>
        <v>0</v>
      </c>
      <c r="AA13" s="39"/>
      <c r="AB13" s="39">
        <f t="shared" si="13"/>
        <v>0</v>
      </c>
      <c r="AC13" s="39"/>
      <c r="AD13" s="39">
        <f t="shared" si="0"/>
        <v>0</v>
      </c>
      <c r="AE13" s="39"/>
      <c r="AF13" s="39">
        <f t="shared" si="1"/>
        <v>0</v>
      </c>
      <c r="AG13" s="39"/>
      <c r="AH13" s="39">
        <f t="shared" si="14"/>
        <v>0</v>
      </c>
      <c r="AI13" s="39"/>
      <c r="AJ13" s="39">
        <f t="shared" si="15"/>
        <v>0</v>
      </c>
      <c r="AK13" s="39"/>
      <c r="AL13" s="39">
        <f t="shared" si="16"/>
        <v>0</v>
      </c>
      <c r="AM13" s="39"/>
      <c r="AN13" s="39">
        <f t="shared" si="17"/>
        <v>0</v>
      </c>
      <c r="AO13" s="39"/>
      <c r="AP13" s="39">
        <f t="shared" si="18"/>
        <v>0</v>
      </c>
      <c r="AQ13" s="39"/>
      <c r="AR13" s="39">
        <f t="shared" si="19"/>
        <v>0</v>
      </c>
      <c r="AS13" s="39"/>
      <c r="AT13" s="39">
        <f t="shared" si="20"/>
        <v>0</v>
      </c>
      <c r="AU13" s="39"/>
      <c r="AV13" s="42">
        <f t="shared" si="21"/>
        <v>0</v>
      </c>
      <c r="AW13" s="43">
        <f t="shared" si="22"/>
        <v>0</v>
      </c>
      <c r="AX13" s="43">
        <f t="shared" si="22"/>
        <v>0</v>
      </c>
      <c r="AY13" s="35"/>
    </row>
    <row r="14" spans="1:51" ht="12.75">
      <c r="A14" s="25">
        <v>6</v>
      </c>
      <c r="B14" s="36" t="s">
        <v>19</v>
      </c>
      <c r="C14" s="37" t="s">
        <v>14</v>
      </c>
      <c r="D14" s="38">
        <v>860</v>
      </c>
      <c r="E14" s="39"/>
      <c r="F14" s="40">
        <f t="shared" si="2"/>
        <v>0</v>
      </c>
      <c r="G14" s="40"/>
      <c r="H14" s="40">
        <f t="shared" si="3"/>
        <v>0</v>
      </c>
      <c r="I14" s="40"/>
      <c r="J14" s="40">
        <f t="shared" si="4"/>
        <v>0</v>
      </c>
      <c r="K14" s="40"/>
      <c r="L14" s="40">
        <f t="shared" si="5"/>
        <v>0</v>
      </c>
      <c r="M14" s="40"/>
      <c r="N14" s="41">
        <f t="shared" si="6"/>
        <v>0</v>
      </c>
      <c r="O14" s="40"/>
      <c r="P14" s="40">
        <f t="shared" si="7"/>
        <v>0</v>
      </c>
      <c r="Q14" s="39"/>
      <c r="R14" s="39">
        <f t="shared" si="8"/>
        <v>0</v>
      </c>
      <c r="S14" s="39">
        <v>70</v>
      </c>
      <c r="T14" s="39">
        <f t="shared" si="9"/>
        <v>60200</v>
      </c>
      <c r="U14" s="39"/>
      <c r="V14" s="39">
        <f t="shared" si="10"/>
        <v>0</v>
      </c>
      <c r="W14" s="39"/>
      <c r="X14" s="39">
        <f t="shared" si="11"/>
        <v>0</v>
      </c>
      <c r="Y14" s="39"/>
      <c r="Z14" s="39">
        <f t="shared" si="12"/>
        <v>0</v>
      </c>
      <c r="AA14" s="39"/>
      <c r="AB14" s="39">
        <f t="shared" si="13"/>
        <v>0</v>
      </c>
      <c r="AC14" s="39"/>
      <c r="AD14" s="39">
        <f t="shared" si="0"/>
        <v>0</v>
      </c>
      <c r="AE14" s="39"/>
      <c r="AF14" s="39">
        <f t="shared" si="1"/>
        <v>0</v>
      </c>
      <c r="AG14" s="39"/>
      <c r="AH14" s="39">
        <f t="shared" si="14"/>
        <v>0</v>
      </c>
      <c r="AI14" s="39"/>
      <c r="AJ14" s="39">
        <f t="shared" si="15"/>
        <v>0</v>
      </c>
      <c r="AK14" s="39"/>
      <c r="AL14" s="39">
        <f t="shared" si="16"/>
        <v>0</v>
      </c>
      <c r="AM14" s="39"/>
      <c r="AN14" s="39">
        <f t="shared" si="17"/>
        <v>0</v>
      </c>
      <c r="AO14" s="39"/>
      <c r="AP14" s="39">
        <f t="shared" si="18"/>
        <v>0</v>
      </c>
      <c r="AQ14" s="39"/>
      <c r="AR14" s="39">
        <f t="shared" si="19"/>
        <v>0</v>
      </c>
      <c r="AS14" s="39">
        <v>70</v>
      </c>
      <c r="AT14" s="39">
        <f t="shared" si="20"/>
        <v>60200</v>
      </c>
      <c r="AU14" s="39"/>
      <c r="AV14" s="42">
        <f t="shared" si="21"/>
        <v>0</v>
      </c>
      <c r="AW14" s="43">
        <f t="shared" si="22"/>
        <v>140</v>
      </c>
      <c r="AX14" s="43">
        <f t="shared" si="22"/>
        <v>120400</v>
      </c>
      <c r="AY14" s="35"/>
    </row>
    <row r="15" spans="1:51" ht="12.75">
      <c r="A15" s="25">
        <v>7</v>
      </c>
      <c r="B15" s="36" t="s">
        <v>20</v>
      </c>
      <c r="C15" s="37" t="s">
        <v>14</v>
      </c>
      <c r="D15" s="38">
        <v>1122</v>
      </c>
      <c r="E15" s="39"/>
      <c r="F15" s="40">
        <f t="shared" si="2"/>
        <v>0</v>
      </c>
      <c r="G15" s="40"/>
      <c r="H15" s="40">
        <f t="shared" si="3"/>
        <v>0</v>
      </c>
      <c r="I15" s="40"/>
      <c r="J15" s="40">
        <f t="shared" si="4"/>
        <v>0</v>
      </c>
      <c r="K15" s="40"/>
      <c r="L15" s="40">
        <f t="shared" si="5"/>
        <v>0</v>
      </c>
      <c r="M15" s="40"/>
      <c r="N15" s="41">
        <f t="shared" si="6"/>
        <v>0</v>
      </c>
      <c r="O15" s="40"/>
      <c r="P15" s="40">
        <f t="shared" si="7"/>
        <v>0</v>
      </c>
      <c r="Q15" s="39"/>
      <c r="R15" s="39">
        <f t="shared" si="8"/>
        <v>0</v>
      </c>
      <c r="S15" s="39"/>
      <c r="T15" s="39">
        <f t="shared" si="9"/>
        <v>0</v>
      </c>
      <c r="U15" s="39"/>
      <c r="V15" s="39">
        <f t="shared" si="10"/>
        <v>0</v>
      </c>
      <c r="W15" s="39"/>
      <c r="X15" s="39">
        <f t="shared" si="11"/>
        <v>0</v>
      </c>
      <c r="Y15" s="39"/>
      <c r="Z15" s="39">
        <f t="shared" si="12"/>
        <v>0</v>
      </c>
      <c r="AA15" s="39"/>
      <c r="AB15" s="39">
        <f t="shared" si="13"/>
        <v>0</v>
      </c>
      <c r="AC15" s="39"/>
      <c r="AD15" s="39">
        <f t="shared" si="0"/>
        <v>0</v>
      </c>
      <c r="AE15" s="39"/>
      <c r="AF15" s="39">
        <f t="shared" si="1"/>
        <v>0</v>
      </c>
      <c r="AG15" s="39"/>
      <c r="AH15" s="39">
        <f t="shared" si="14"/>
        <v>0</v>
      </c>
      <c r="AI15" s="39"/>
      <c r="AJ15" s="39">
        <f t="shared" si="15"/>
        <v>0</v>
      </c>
      <c r="AK15" s="39"/>
      <c r="AL15" s="39">
        <f t="shared" si="16"/>
        <v>0</v>
      </c>
      <c r="AM15" s="39"/>
      <c r="AN15" s="39">
        <f t="shared" si="17"/>
        <v>0</v>
      </c>
      <c r="AO15" s="39"/>
      <c r="AP15" s="39">
        <f t="shared" si="18"/>
        <v>0</v>
      </c>
      <c r="AQ15" s="39"/>
      <c r="AR15" s="39">
        <f t="shared" si="19"/>
        <v>0</v>
      </c>
      <c r="AS15" s="39"/>
      <c r="AT15" s="39">
        <f t="shared" si="20"/>
        <v>0</v>
      </c>
      <c r="AU15" s="39"/>
      <c r="AV15" s="42">
        <f t="shared" si="21"/>
        <v>0</v>
      </c>
      <c r="AW15" s="43">
        <f t="shared" si="22"/>
        <v>0</v>
      </c>
      <c r="AX15" s="43">
        <f t="shared" si="22"/>
        <v>0</v>
      </c>
      <c r="AY15" s="35"/>
    </row>
    <row r="16" spans="1:51" ht="12.75">
      <c r="A16" s="25">
        <v>8</v>
      </c>
      <c r="B16" s="36" t="s">
        <v>21</v>
      </c>
      <c r="C16" s="37" t="s">
        <v>14</v>
      </c>
      <c r="D16" s="38">
        <v>1300</v>
      </c>
      <c r="E16" s="39"/>
      <c r="F16" s="40">
        <f t="shared" si="2"/>
        <v>0</v>
      </c>
      <c r="G16" s="40"/>
      <c r="H16" s="40">
        <f t="shared" si="3"/>
        <v>0</v>
      </c>
      <c r="I16" s="40"/>
      <c r="J16" s="40">
        <f t="shared" si="4"/>
        <v>0</v>
      </c>
      <c r="K16" s="40"/>
      <c r="L16" s="40">
        <f t="shared" si="5"/>
        <v>0</v>
      </c>
      <c r="M16" s="40"/>
      <c r="N16" s="41">
        <f t="shared" si="6"/>
        <v>0</v>
      </c>
      <c r="O16" s="40"/>
      <c r="P16" s="40">
        <f t="shared" si="7"/>
        <v>0</v>
      </c>
      <c r="Q16" s="39"/>
      <c r="R16" s="39">
        <f t="shared" si="8"/>
        <v>0</v>
      </c>
      <c r="S16" s="39"/>
      <c r="T16" s="39">
        <f t="shared" si="9"/>
        <v>0</v>
      </c>
      <c r="U16" s="39"/>
      <c r="V16" s="39">
        <f t="shared" si="10"/>
        <v>0</v>
      </c>
      <c r="W16" s="39"/>
      <c r="X16" s="39">
        <f t="shared" si="11"/>
        <v>0</v>
      </c>
      <c r="Y16" s="39"/>
      <c r="Z16" s="39">
        <f t="shared" si="12"/>
        <v>0</v>
      </c>
      <c r="AA16" s="39"/>
      <c r="AB16" s="39">
        <f t="shared" si="13"/>
        <v>0</v>
      </c>
      <c r="AC16" s="39"/>
      <c r="AD16" s="39">
        <f t="shared" si="0"/>
        <v>0</v>
      </c>
      <c r="AE16" s="39"/>
      <c r="AF16" s="39">
        <f t="shared" si="1"/>
        <v>0</v>
      </c>
      <c r="AG16" s="39"/>
      <c r="AH16" s="39">
        <f t="shared" si="14"/>
        <v>0</v>
      </c>
      <c r="AI16" s="39"/>
      <c r="AJ16" s="39">
        <f t="shared" si="15"/>
        <v>0</v>
      </c>
      <c r="AK16" s="39"/>
      <c r="AL16" s="39">
        <f t="shared" si="16"/>
        <v>0</v>
      </c>
      <c r="AM16" s="39"/>
      <c r="AN16" s="39">
        <f t="shared" si="17"/>
        <v>0</v>
      </c>
      <c r="AO16" s="39"/>
      <c r="AP16" s="39">
        <f t="shared" si="18"/>
        <v>0</v>
      </c>
      <c r="AQ16" s="39"/>
      <c r="AR16" s="39">
        <f t="shared" si="19"/>
        <v>0</v>
      </c>
      <c r="AS16" s="39"/>
      <c r="AT16" s="39">
        <f t="shared" si="20"/>
        <v>0</v>
      </c>
      <c r="AU16" s="39"/>
      <c r="AV16" s="42">
        <f t="shared" si="21"/>
        <v>0</v>
      </c>
      <c r="AW16" s="43">
        <f t="shared" si="22"/>
        <v>0</v>
      </c>
      <c r="AX16" s="43">
        <f t="shared" si="22"/>
        <v>0</v>
      </c>
      <c r="AY16" s="35"/>
    </row>
    <row r="17" spans="1:51" ht="12.75">
      <c r="A17" s="25">
        <v>9</v>
      </c>
      <c r="B17" s="36" t="s">
        <v>22</v>
      </c>
      <c r="C17" s="37"/>
      <c r="D17" s="38"/>
      <c r="E17" s="39"/>
      <c r="F17" s="40">
        <f t="shared" si="2"/>
        <v>0</v>
      </c>
      <c r="G17" s="40"/>
      <c r="H17" s="40">
        <f t="shared" si="3"/>
        <v>0</v>
      </c>
      <c r="I17" s="40"/>
      <c r="J17" s="40">
        <f t="shared" si="4"/>
        <v>0</v>
      </c>
      <c r="K17" s="40"/>
      <c r="L17" s="40">
        <f t="shared" si="5"/>
        <v>0</v>
      </c>
      <c r="M17" s="40"/>
      <c r="N17" s="41">
        <f t="shared" si="6"/>
        <v>0</v>
      </c>
      <c r="O17" s="40"/>
      <c r="P17" s="40">
        <f t="shared" si="7"/>
        <v>0</v>
      </c>
      <c r="Q17" s="39"/>
      <c r="R17" s="39">
        <f t="shared" si="8"/>
        <v>0</v>
      </c>
      <c r="S17" s="39"/>
      <c r="T17" s="39">
        <f t="shared" si="9"/>
        <v>0</v>
      </c>
      <c r="U17" s="39"/>
      <c r="V17" s="39">
        <f t="shared" si="10"/>
        <v>0</v>
      </c>
      <c r="W17" s="39"/>
      <c r="X17" s="39">
        <f t="shared" si="11"/>
        <v>0</v>
      </c>
      <c r="Y17" s="39"/>
      <c r="Z17" s="39">
        <f t="shared" si="12"/>
        <v>0</v>
      </c>
      <c r="AA17" s="39"/>
      <c r="AB17" s="39">
        <f t="shared" si="13"/>
        <v>0</v>
      </c>
      <c r="AC17" s="39"/>
      <c r="AD17" s="39">
        <f t="shared" si="0"/>
        <v>0</v>
      </c>
      <c r="AE17" s="39"/>
      <c r="AF17" s="39">
        <f t="shared" si="1"/>
        <v>0</v>
      </c>
      <c r="AG17" s="39"/>
      <c r="AH17" s="39">
        <f t="shared" si="14"/>
        <v>0</v>
      </c>
      <c r="AI17" s="39"/>
      <c r="AJ17" s="39">
        <f t="shared" si="15"/>
        <v>0</v>
      </c>
      <c r="AK17" s="39"/>
      <c r="AL17" s="39">
        <f t="shared" si="16"/>
        <v>0</v>
      </c>
      <c r="AM17" s="39"/>
      <c r="AN17" s="39">
        <f t="shared" si="17"/>
        <v>0</v>
      </c>
      <c r="AO17" s="39"/>
      <c r="AP17" s="39">
        <f t="shared" si="18"/>
        <v>0</v>
      </c>
      <c r="AQ17" s="39"/>
      <c r="AR17" s="39">
        <f t="shared" si="19"/>
        <v>0</v>
      </c>
      <c r="AS17" s="39"/>
      <c r="AT17" s="39">
        <f t="shared" si="20"/>
        <v>0</v>
      </c>
      <c r="AU17" s="39"/>
      <c r="AV17" s="42">
        <f t="shared" si="21"/>
        <v>0</v>
      </c>
      <c r="AW17" s="43">
        <f t="shared" si="22"/>
        <v>0</v>
      </c>
      <c r="AX17" s="43">
        <f t="shared" si="22"/>
        <v>0</v>
      </c>
      <c r="AY17" s="35"/>
    </row>
    <row r="18" spans="1:51" ht="12.75">
      <c r="A18" s="25">
        <v>10</v>
      </c>
      <c r="B18" s="36" t="s">
        <v>13</v>
      </c>
      <c r="C18" s="37" t="s">
        <v>23</v>
      </c>
      <c r="D18" s="38">
        <v>286</v>
      </c>
      <c r="E18" s="39"/>
      <c r="F18" s="40">
        <f t="shared" si="2"/>
        <v>0</v>
      </c>
      <c r="G18" s="40"/>
      <c r="H18" s="40">
        <f t="shared" si="3"/>
        <v>0</v>
      </c>
      <c r="I18" s="40"/>
      <c r="J18" s="40">
        <f t="shared" si="4"/>
        <v>0</v>
      </c>
      <c r="K18" s="40"/>
      <c r="L18" s="40">
        <f t="shared" si="5"/>
        <v>0</v>
      </c>
      <c r="M18" s="40"/>
      <c r="N18" s="41">
        <f t="shared" si="6"/>
        <v>0</v>
      </c>
      <c r="O18" s="40"/>
      <c r="P18" s="40">
        <f t="shared" si="7"/>
        <v>0</v>
      </c>
      <c r="Q18" s="39"/>
      <c r="R18" s="39">
        <f t="shared" si="8"/>
        <v>0</v>
      </c>
      <c r="S18" s="39"/>
      <c r="T18" s="39">
        <f t="shared" si="9"/>
        <v>0</v>
      </c>
      <c r="U18" s="39"/>
      <c r="V18" s="39">
        <f t="shared" si="10"/>
        <v>0</v>
      </c>
      <c r="W18" s="39"/>
      <c r="X18" s="39">
        <f t="shared" si="11"/>
        <v>0</v>
      </c>
      <c r="Y18" s="39"/>
      <c r="Z18" s="39">
        <f t="shared" si="12"/>
        <v>0</v>
      </c>
      <c r="AA18" s="39"/>
      <c r="AB18" s="39">
        <f t="shared" si="13"/>
        <v>0</v>
      </c>
      <c r="AC18" s="39"/>
      <c r="AD18" s="39">
        <f t="shared" si="0"/>
        <v>0</v>
      </c>
      <c r="AE18" s="39"/>
      <c r="AF18" s="39">
        <f t="shared" si="1"/>
        <v>0</v>
      </c>
      <c r="AG18" s="39"/>
      <c r="AH18" s="39">
        <f t="shared" si="14"/>
        <v>0</v>
      </c>
      <c r="AI18" s="39"/>
      <c r="AJ18" s="39">
        <f t="shared" si="15"/>
        <v>0</v>
      </c>
      <c r="AK18" s="39"/>
      <c r="AL18" s="39">
        <f t="shared" si="16"/>
        <v>0</v>
      </c>
      <c r="AM18" s="39"/>
      <c r="AN18" s="39">
        <f t="shared" si="17"/>
        <v>0</v>
      </c>
      <c r="AO18" s="39"/>
      <c r="AP18" s="39">
        <f t="shared" si="18"/>
        <v>0</v>
      </c>
      <c r="AQ18" s="39"/>
      <c r="AR18" s="39">
        <f t="shared" si="19"/>
        <v>0</v>
      </c>
      <c r="AS18" s="39"/>
      <c r="AT18" s="39">
        <f t="shared" si="20"/>
        <v>0</v>
      </c>
      <c r="AU18" s="39"/>
      <c r="AV18" s="42">
        <f t="shared" si="21"/>
        <v>0</v>
      </c>
      <c r="AW18" s="43">
        <f t="shared" si="22"/>
        <v>0</v>
      </c>
      <c r="AX18" s="43">
        <f t="shared" si="22"/>
        <v>0</v>
      </c>
      <c r="AY18" s="35"/>
    </row>
    <row r="19" spans="1:51" ht="12.75">
      <c r="A19" s="25">
        <v>11</v>
      </c>
      <c r="B19" s="36" t="s">
        <v>15</v>
      </c>
      <c r="C19" s="37" t="s">
        <v>23</v>
      </c>
      <c r="D19" s="38">
        <v>302</v>
      </c>
      <c r="E19" s="39"/>
      <c r="F19" s="40">
        <f t="shared" si="2"/>
        <v>0</v>
      </c>
      <c r="G19" s="40"/>
      <c r="H19" s="40">
        <f t="shared" si="3"/>
        <v>0</v>
      </c>
      <c r="I19" s="40"/>
      <c r="J19" s="40">
        <f t="shared" si="4"/>
        <v>0</v>
      </c>
      <c r="K19" s="40"/>
      <c r="L19" s="40">
        <f t="shared" si="5"/>
        <v>0</v>
      </c>
      <c r="M19" s="40"/>
      <c r="N19" s="41">
        <f t="shared" si="6"/>
        <v>0</v>
      </c>
      <c r="O19" s="40"/>
      <c r="P19" s="40">
        <f t="shared" si="7"/>
        <v>0</v>
      </c>
      <c r="Q19" s="39"/>
      <c r="R19" s="39">
        <f t="shared" si="8"/>
        <v>0</v>
      </c>
      <c r="S19" s="39"/>
      <c r="T19" s="39">
        <f t="shared" si="9"/>
        <v>0</v>
      </c>
      <c r="U19" s="39"/>
      <c r="V19" s="39">
        <f t="shared" si="10"/>
        <v>0</v>
      </c>
      <c r="W19" s="39"/>
      <c r="X19" s="39">
        <f t="shared" si="11"/>
        <v>0</v>
      </c>
      <c r="Y19" s="39"/>
      <c r="Z19" s="39">
        <f t="shared" si="12"/>
        <v>0</v>
      </c>
      <c r="AA19" s="39"/>
      <c r="AB19" s="39">
        <f t="shared" si="13"/>
        <v>0</v>
      </c>
      <c r="AC19" s="39"/>
      <c r="AD19" s="39">
        <f t="shared" si="0"/>
        <v>0</v>
      </c>
      <c r="AE19" s="39"/>
      <c r="AF19" s="39">
        <f t="shared" si="1"/>
        <v>0</v>
      </c>
      <c r="AG19" s="39"/>
      <c r="AH19" s="39">
        <f t="shared" si="14"/>
        <v>0</v>
      </c>
      <c r="AI19" s="39"/>
      <c r="AJ19" s="39">
        <f t="shared" si="15"/>
        <v>0</v>
      </c>
      <c r="AK19" s="39"/>
      <c r="AL19" s="39">
        <f t="shared" si="16"/>
        <v>0</v>
      </c>
      <c r="AM19" s="39"/>
      <c r="AN19" s="39">
        <f t="shared" si="17"/>
        <v>0</v>
      </c>
      <c r="AO19" s="39"/>
      <c r="AP19" s="39">
        <f t="shared" si="18"/>
        <v>0</v>
      </c>
      <c r="AQ19" s="39"/>
      <c r="AR19" s="39">
        <f t="shared" si="19"/>
        <v>0</v>
      </c>
      <c r="AS19" s="39"/>
      <c r="AT19" s="39">
        <f t="shared" si="20"/>
        <v>0</v>
      </c>
      <c r="AU19" s="39"/>
      <c r="AV19" s="42">
        <f t="shared" si="21"/>
        <v>0</v>
      </c>
      <c r="AW19" s="43">
        <f t="shared" si="22"/>
        <v>0</v>
      </c>
      <c r="AX19" s="43">
        <f t="shared" si="22"/>
        <v>0</v>
      </c>
      <c r="AY19" s="35"/>
    </row>
    <row r="20" spans="1:51" ht="12.75">
      <c r="A20" s="25">
        <v>12</v>
      </c>
      <c r="B20" s="36" t="s">
        <v>16</v>
      </c>
      <c r="C20" s="37" t="s">
        <v>23</v>
      </c>
      <c r="D20" s="38">
        <v>407</v>
      </c>
      <c r="E20" s="39"/>
      <c r="F20" s="40">
        <f t="shared" si="2"/>
        <v>0</v>
      </c>
      <c r="G20" s="40"/>
      <c r="H20" s="40">
        <f t="shared" si="3"/>
        <v>0</v>
      </c>
      <c r="I20" s="40"/>
      <c r="J20" s="40">
        <f t="shared" si="4"/>
        <v>0</v>
      </c>
      <c r="K20" s="40"/>
      <c r="L20" s="40">
        <f t="shared" si="5"/>
        <v>0</v>
      </c>
      <c r="M20" s="40"/>
      <c r="N20" s="41">
        <f t="shared" si="6"/>
        <v>0</v>
      </c>
      <c r="O20" s="40"/>
      <c r="P20" s="40">
        <f t="shared" si="7"/>
        <v>0</v>
      </c>
      <c r="Q20" s="39"/>
      <c r="R20" s="39">
        <f t="shared" si="8"/>
        <v>0</v>
      </c>
      <c r="S20" s="39">
        <v>6</v>
      </c>
      <c r="T20" s="39">
        <f t="shared" si="9"/>
        <v>2442</v>
      </c>
      <c r="U20" s="39"/>
      <c r="V20" s="39">
        <f t="shared" si="10"/>
        <v>0</v>
      </c>
      <c r="W20" s="39"/>
      <c r="X20" s="39">
        <f t="shared" si="11"/>
        <v>0</v>
      </c>
      <c r="Y20" s="39"/>
      <c r="Z20" s="39">
        <f t="shared" si="12"/>
        <v>0</v>
      </c>
      <c r="AA20" s="39"/>
      <c r="AB20" s="39">
        <f t="shared" si="13"/>
        <v>0</v>
      </c>
      <c r="AC20" s="39"/>
      <c r="AD20" s="39">
        <f t="shared" si="0"/>
        <v>0</v>
      </c>
      <c r="AE20" s="39"/>
      <c r="AF20" s="39">
        <f t="shared" si="1"/>
        <v>0</v>
      </c>
      <c r="AG20" s="39"/>
      <c r="AH20" s="39">
        <f t="shared" si="14"/>
        <v>0</v>
      </c>
      <c r="AI20" s="39"/>
      <c r="AJ20" s="39">
        <f t="shared" si="15"/>
        <v>0</v>
      </c>
      <c r="AK20" s="39"/>
      <c r="AL20" s="39">
        <f t="shared" si="16"/>
        <v>0</v>
      </c>
      <c r="AM20" s="39"/>
      <c r="AN20" s="39">
        <f t="shared" si="17"/>
        <v>0</v>
      </c>
      <c r="AO20" s="39"/>
      <c r="AP20" s="39">
        <f t="shared" si="18"/>
        <v>0</v>
      </c>
      <c r="AQ20" s="39"/>
      <c r="AR20" s="39">
        <f t="shared" si="19"/>
        <v>0</v>
      </c>
      <c r="AS20" s="39">
        <v>12</v>
      </c>
      <c r="AT20" s="39">
        <f t="shared" si="20"/>
        <v>4884</v>
      </c>
      <c r="AU20" s="39"/>
      <c r="AV20" s="42">
        <f t="shared" si="21"/>
        <v>0</v>
      </c>
      <c r="AW20" s="43">
        <f t="shared" si="22"/>
        <v>18</v>
      </c>
      <c r="AX20" s="43">
        <f t="shared" si="22"/>
        <v>7326</v>
      </c>
      <c r="AY20" s="35"/>
    </row>
    <row r="21" spans="1:51" ht="12.75">
      <c r="A21" s="25">
        <v>13</v>
      </c>
      <c r="B21" s="36" t="s">
        <v>17</v>
      </c>
      <c r="C21" s="37"/>
      <c r="D21" s="38">
        <v>497</v>
      </c>
      <c r="E21" s="39"/>
      <c r="F21" s="40">
        <f t="shared" si="2"/>
        <v>0</v>
      </c>
      <c r="G21" s="40"/>
      <c r="H21" s="40">
        <f t="shared" si="3"/>
        <v>0</v>
      </c>
      <c r="I21" s="40"/>
      <c r="J21" s="40">
        <f t="shared" si="4"/>
        <v>0</v>
      </c>
      <c r="K21" s="40"/>
      <c r="L21" s="40">
        <f t="shared" si="5"/>
        <v>0</v>
      </c>
      <c r="M21" s="40"/>
      <c r="N21" s="41">
        <f t="shared" si="6"/>
        <v>0</v>
      </c>
      <c r="O21" s="40"/>
      <c r="P21" s="40">
        <f t="shared" si="7"/>
        <v>0</v>
      </c>
      <c r="Q21" s="39"/>
      <c r="R21" s="39">
        <f t="shared" si="8"/>
        <v>0</v>
      </c>
      <c r="S21" s="39"/>
      <c r="T21" s="39">
        <f t="shared" si="9"/>
        <v>0</v>
      </c>
      <c r="U21" s="39"/>
      <c r="V21" s="39">
        <f t="shared" si="10"/>
        <v>0</v>
      </c>
      <c r="W21" s="39"/>
      <c r="X21" s="39">
        <f t="shared" si="11"/>
        <v>0</v>
      </c>
      <c r="Y21" s="39"/>
      <c r="Z21" s="39">
        <f t="shared" si="12"/>
        <v>0</v>
      </c>
      <c r="AA21" s="39"/>
      <c r="AB21" s="39">
        <f t="shared" si="13"/>
        <v>0</v>
      </c>
      <c r="AC21" s="39"/>
      <c r="AD21" s="39">
        <f t="shared" si="0"/>
        <v>0</v>
      </c>
      <c r="AE21" s="39"/>
      <c r="AF21" s="39">
        <f t="shared" si="1"/>
        <v>0</v>
      </c>
      <c r="AG21" s="39"/>
      <c r="AH21" s="39">
        <f t="shared" si="14"/>
        <v>0</v>
      </c>
      <c r="AI21" s="39"/>
      <c r="AJ21" s="39">
        <f t="shared" si="15"/>
        <v>0</v>
      </c>
      <c r="AK21" s="39"/>
      <c r="AL21" s="39">
        <f t="shared" si="16"/>
        <v>0</v>
      </c>
      <c r="AM21" s="39"/>
      <c r="AN21" s="39">
        <f t="shared" si="17"/>
        <v>0</v>
      </c>
      <c r="AO21" s="39"/>
      <c r="AP21" s="39">
        <f t="shared" si="18"/>
        <v>0</v>
      </c>
      <c r="AQ21" s="39"/>
      <c r="AR21" s="39">
        <f t="shared" si="19"/>
        <v>0</v>
      </c>
      <c r="AS21" s="39"/>
      <c r="AT21" s="39">
        <f t="shared" si="20"/>
        <v>0</v>
      </c>
      <c r="AU21" s="39"/>
      <c r="AV21" s="42">
        <f t="shared" si="21"/>
        <v>0</v>
      </c>
      <c r="AW21" s="43">
        <f t="shared" si="22"/>
        <v>0</v>
      </c>
      <c r="AX21" s="43">
        <f t="shared" si="22"/>
        <v>0</v>
      </c>
      <c r="AY21" s="35"/>
    </row>
    <row r="22" spans="1:51" ht="12.75">
      <c r="A22" s="25">
        <v>14</v>
      </c>
      <c r="B22" s="36" t="s">
        <v>18</v>
      </c>
      <c r="C22" s="37"/>
      <c r="D22" s="38">
        <v>594</v>
      </c>
      <c r="E22" s="39"/>
      <c r="F22" s="40">
        <f t="shared" si="2"/>
        <v>0</v>
      </c>
      <c r="G22" s="40"/>
      <c r="H22" s="40">
        <f t="shared" si="3"/>
        <v>0</v>
      </c>
      <c r="I22" s="40"/>
      <c r="J22" s="40">
        <f t="shared" si="4"/>
        <v>0</v>
      </c>
      <c r="K22" s="40"/>
      <c r="L22" s="40">
        <f t="shared" si="5"/>
        <v>0</v>
      </c>
      <c r="M22" s="40"/>
      <c r="N22" s="41">
        <f t="shared" si="6"/>
        <v>0</v>
      </c>
      <c r="O22" s="40"/>
      <c r="P22" s="40">
        <f t="shared" si="7"/>
        <v>0</v>
      </c>
      <c r="Q22" s="39"/>
      <c r="R22" s="39">
        <f t="shared" si="8"/>
        <v>0</v>
      </c>
      <c r="S22" s="39"/>
      <c r="T22" s="39">
        <f t="shared" si="9"/>
        <v>0</v>
      </c>
      <c r="U22" s="39"/>
      <c r="V22" s="39">
        <f t="shared" si="10"/>
        <v>0</v>
      </c>
      <c r="W22" s="39"/>
      <c r="X22" s="39">
        <f t="shared" si="11"/>
        <v>0</v>
      </c>
      <c r="Y22" s="39"/>
      <c r="Z22" s="39">
        <f t="shared" si="12"/>
        <v>0</v>
      </c>
      <c r="AA22" s="39"/>
      <c r="AB22" s="39">
        <f t="shared" si="13"/>
        <v>0</v>
      </c>
      <c r="AC22" s="39"/>
      <c r="AD22" s="39">
        <f t="shared" si="0"/>
        <v>0</v>
      </c>
      <c r="AE22" s="39"/>
      <c r="AF22" s="39">
        <f t="shared" si="1"/>
        <v>0</v>
      </c>
      <c r="AG22" s="39"/>
      <c r="AH22" s="39">
        <f t="shared" si="14"/>
        <v>0</v>
      </c>
      <c r="AI22" s="39"/>
      <c r="AJ22" s="39">
        <f t="shared" si="15"/>
        <v>0</v>
      </c>
      <c r="AK22" s="39"/>
      <c r="AL22" s="39">
        <f t="shared" si="16"/>
        <v>0</v>
      </c>
      <c r="AM22" s="39"/>
      <c r="AN22" s="39">
        <f t="shared" si="17"/>
        <v>0</v>
      </c>
      <c r="AO22" s="39"/>
      <c r="AP22" s="39">
        <f t="shared" si="18"/>
        <v>0</v>
      </c>
      <c r="AQ22" s="39"/>
      <c r="AR22" s="39">
        <f t="shared" si="19"/>
        <v>0</v>
      </c>
      <c r="AS22" s="39"/>
      <c r="AT22" s="39">
        <f t="shared" si="20"/>
        <v>0</v>
      </c>
      <c r="AU22" s="39"/>
      <c r="AV22" s="42">
        <f t="shared" si="21"/>
        <v>0</v>
      </c>
      <c r="AW22" s="43">
        <f t="shared" si="22"/>
        <v>0</v>
      </c>
      <c r="AX22" s="43">
        <f t="shared" si="22"/>
        <v>0</v>
      </c>
      <c r="AY22" s="35"/>
    </row>
    <row r="23" spans="1:51" ht="12.75">
      <c r="A23" s="25">
        <v>15</v>
      </c>
      <c r="B23" s="36" t="s">
        <v>24</v>
      </c>
      <c r="C23" s="37" t="s">
        <v>23</v>
      </c>
      <c r="D23" s="38">
        <v>957</v>
      </c>
      <c r="E23" s="39"/>
      <c r="F23" s="40">
        <f t="shared" si="2"/>
        <v>0</v>
      </c>
      <c r="G23" s="40"/>
      <c r="H23" s="40">
        <f t="shared" si="3"/>
        <v>0</v>
      </c>
      <c r="I23" s="40"/>
      <c r="J23" s="40">
        <f t="shared" si="4"/>
        <v>0</v>
      </c>
      <c r="K23" s="40"/>
      <c r="L23" s="40">
        <f t="shared" si="5"/>
        <v>0</v>
      </c>
      <c r="M23" s="40"/>
      <c r="N23" s="41">
        <f t="shared" si="6"/>
        <v>0</v>
      </c>
      <c r="O23" s="40"/>
      <c r="P23" s="40">
        <f t="shared" si="7"/>
        <v>0</v>
      </c>
      <c r="Q23" s="39"/>
      <c r="R23" s="39">
        <f t="shared" si="8"/>
        <v>0</v>
      </c>
      <c r="S23" s="39"/>
      <c r="T23" s="39">
        <f t="shared" si="9"/>
        <v>0</v>
      </c>
      <c r="U23" s="39"/>
      <c r="V23" s="39">
        <f t="shared" si="10"/>
        <v>0</v>
      </c>
      <c r="W23" s="39"/>
      <c r="X23" s="39">
        <f t="shared" si="11"/>
        <v>0</v>
      </c>
      <c r="Y23" s="39"/>
      <c r="Z23" s="39">
        <f t="shared" si="12"/>
        <v>0</v>
      </c>
      <c r="AA23" s="39"/>
      <c r="AB23" s="39">
        <f t="shared" si="13"/>
        <v>0</v>
      </c>
      <c r="AC23" s="39"/>
      <c r="AD23" s="39">
        <f t="shared" si="0"/>
        <v>0</v>
      </c>
      <c r="AE23" s="39"/>
      <c r="AF23" s="39">
        <f t="shared" si="1"/>
        <v>0</v>
      </c>
      <c r="AG23" s="39"/>
      <c r="AH23" s="39">
        <f t="shared" si="14"/>
        <v>0</v>
      </c>
      <c r="AI23" s="39"/>
      <c r="AJ23" s="39">
        <f t="shared" si="15"/>
        <v>0</v>
      </c>
      <c r="AK23" s="39"/>
      <c r="AL23" s="39">
        <f t="shared" si="16"/>
        <v>0</v>
      </c>
      <c r="AM23" s="39"/>
      <c r="AN23" s="39">
        <f t="shared" si="17"/>
        <v>0</v>
      </c>
      <c r="AO23" s="39"/>
      <c r="AP23" s="39">
        <f t="shared" si="18"/>
        <v>0</v>
      </c>
      <c r="AQ23" s="39"/>
      <c r="AR23" s="39">
        <f t="shared" si="19"/>
        <v>0</v>
      </c>
      <c r="AS23" s="39"/>
      <c r="AT23" s="39">
        <f t="shared" si="20"/>
        <v>0</v>
      </c>
      <c r="AU23" s="39"/>
      <c r="AV23" s="42">
        <f t="shared" si="21"/>
        <v>0</v>
      </c>
      <c r="AW23" s="43">
        <f t="shared" si="22"/>
        <v>0</v>
      </c>
      <c r="AX23" s="43">
        <f t="shared" si="22"/>
        <v>0</v>
      </c>
      <c r="AY23" s="35"/>
    </row>
    <row r="24" spans="1:51" ht="12.75">
      <c r="A24" s="25">
        <v>16</v>
      </c>
      <c r="B24" s="36" t="s">
        <v>25</v>
      </c>
      <c r="C24" s="37"/>
      <c r="D24" s="38"/>
      <c r="E24" s="39"/>
      <c r="F24" s="40">
        <f t="shared" si="2"/>
        <v>0</v>
      </c>
      <c r="G24" s="40"/>
      <c r="H24" s="40">
        <f t="shared" si="3"/>
        <v>0</v>
      </c>
      <c r="I24" s="40"/>
      <c r="J24" s="40">
        <f t="shared" si="4"/>
        <v>0</v>
      </c>
      <c r="K24" s="40"/>
      <c r="L24" s="40">
        <f t="shared" si="5"/>
        <v>0</v>
      </c>
      <c r="M24" s="40"/>
      <c r="N24" s="41">
        <f t="shared" si="6"/>
        <v>0</v>
      </c>
      <c r="O24" s="40"/>
      <c r="P24" s="40">
        <f t="shared" si="7"/>
        <v>0</v>
      </c>
      <c r="Q24" s="39"/>
      <c r="R24" s="39">
        <f t="shared" si="8"/>
        <v>0</v>
      </c>
      <c r="S24" s="39"/>
      <c r="T24" s="39">
        <f t="shared" si="9"/>
        <v>0</v>
      </c>
      <c r="U24" s="39"/>
      <c r="V24" s="39">
        <f t="shared" si="10"/>
        <v>0</v>
      </c>
      <c r="W24" s="39"/>
      <c r="X24" s="39">
        <f t="shared" si="11"/>
        <v>0</v>
      </c>
      <c r="Y24" s="39"/>
      <c r="Z24" s="39">
        <f t="shared" si="12"/>
        <v>0</v>
      </c>
      <c r="AA24" s="39"/>
      <c r="AB24" s="39">
        <f t="shared" si="13"/>
        <v>0</v>
      </c>
      <c r="AC24" s="39"/>
      <c r="AD24" s="39">
        <f t="shared" si="0"/>
        <v>0</v>
      </c>
      <c r="AE24" s="39"/>
      <c r="AF24" s="39">
        <f t="shared" si="1"/>
        <v>0</v>
      </c>
      <c r="AG24" s="39"/>
      <c r="AH24" s="39">
        <f t="shared" si="14"/>
        <v>0</v>
      </c>
      <c r="AI24" s="39"/>
      <c r="AJ24" s="39">
        <f t="shared" si="15"/>
        <v>0</v>
      </c>
      <c r="AK24" s="39"/>
      <c r="AL24" s="39">
        <f t="shared" si="16"/>
        <v>0</v>
      </c>
      <c r="AM24" s="39"/>
      <c r="AN24" s="39">
        <f t="shared" si="17"/>
        <v>0</v>
      </c>
      <c r="AO24" s="39"/>
      <c r="AP24" s="39">
        <f t="shared" si="18"/>
        <v>0</v>
      </c>
      <c r="AQ24" s="39"/>
      <c r="AR24" s="39">
        <f t="shared" si="19"/>
        <v>0</v>
      </c>
      <c r="AS24" s="39"/>
      <c r="AT24" s="39">
        <f t="shared" si="20"/>
        <v>0</v>
      </c>
      <c r="AU24" s="39"/>
      <c r="AV24" s="42">
        <f t="shared" si="21"/>
        <v>0</v>
      </c>
      <c r="AW24" s="43">
        <f t="shared" si="22"/>
        <v>0</v>
      </c>
      <c r="AX24" s="43">
        <f t="shared" si="22"/>
        <v>0</v>
      </c>
      <c r="AY24" s="35"/>
    </row>
    <row r="25" spans="1:51" ht="12.75">
      <c r="A25" s="25">
        <v>17</v>
      </c>
      <c r="B25" s="36" t="s">
        <v>24</v>
      </c>
      <c r="C25" s="37" t="s">
        <v>23</v>
      </c>
      <c r="D25" s="38">
        <v>3113</v>
      </c>
      <c r="E25" s="39"/>
      <c r="F25" s="40">
        <f t="shared" si="2"/>
        <v>0</v>
      </c>
      <c r="G25" s="40"/>
      <c r="H25" s="40">
        <f t="shared" si="3"/>
        <v>0</v>
      </c>
      <c r="I25" s="40"/>
      <c r="J25" s="40">
        <f t="shared" si="4"/>
        <v>0</v>
      </c>
      <c r="K25" s="40"/>
      <c r="L25" s="40">
        <f t="shared" si="5"/>
        <v>0</v>
      </c>
      <c r="M25" s="40"/>
      <c r="N25" s="41">
        <f t="shared" si="6"/>
        <v>0</v>
      </c>
      <c r="O25" s="40"/>
      <c r="P25" s="40">
        <f t="shared" si="7"/>
        <v>0</v>
      </c>
      <c r="Q25" s="39"/>
      <c r="R25" s="39">
        <f t="shared" si="8"/>
        <v>0</v>
      </c>
      <c r="S25" s="39">
        <v>1</v>
      </c>
      <c r="T25" s="39">
        <f t="shared" si="9"/>
        <v>3113</v>
      </c>
      <c r="U25" s="39"/>
      <c r="V25" s="39">
        <f t="shared" si="10"/>
        <v>0</v>
      </c>
      <c r="W25" s="39"/>
      <c r="X25" s="39">
        <f t="shared" si="11"/>
        <v>0</v>
      </c>
      <c r="Y25" s="39"/>
      <c r="Z25" s="39">
        <f t="shared" si="12"/>
        <v>0</v>
      </c>
      <c r="AA25" s="39"/>
      <c r="AB25" s="39">
        <f t="shared" si="13"/>
        <v>0</v>
      </c>
      <c r="AC25" s="39"/>
      <c r="AD25" s="39">
        <f t="shared" si="0"/>
        <v>0</v>
      </c>
      <c r="AE25" s="39"/>
      <c r="AF25" s="39">
        <f t="shared" si="1"/>
        <v>0</v>
      </c>
      <c r="AG25" s="39"/>
      <c r="AH25" s="39">
        <f t="shared" si="14"/>
        <v>0</v>
      </c>
      <c r="AI25" s="39"/>
      <c r="AJ25" s="39">
        <f t="shared" si="15"/>
        <v>0</v>
      </c>
      <c r="AK25" s="39"/>
      <c r="AL25" s="39">
        <f t="shared" si="16"/>
        <v>0</v>
      </c>
      <c r="AM25" s="39"/>
      <c r="AN25" s="39">
        <f t="shared" si="17"/>
        <v>0</v>
      </c>
      <c r="AO25" s="39"/>
      <c r="AP25" s="39">
        <f t="shared" si="18"/>
        <v>0</v>
      </c>
      <c r="AQ25" s="39"/>
      <c r="AR25" s="39">
        <f t="shared" si="19"/>
        <v>0</v>
      </c>
      <c r="AS25" s="39">
        <v>1</v>
      </c>
      <c r="AT25" s="39">
        <f t="shared" si="20"/>
        <v>3113</v>
      </c>
      <c r="AU25" s="39"/>
      <c r="AV25" s="42">
        <f t="shared" si="21"/>
        <v>0</v>
      </c>
      <c r="AW25" s="43">
        <f t="shared" si="22"/>
        <v>2</v>
      </c>
      <c r="AX25" s="43">
        <f t="shared" si="22"/>
        <v>6226</v>
      </c>
      <c r="AY25" s="35"/>
    </row>
    <row r="26" spans="1:51" ht="12.75">
      <c r="A26" s="25">
        <v>18</v>
      </c>
      <c r="B26" s="36" t="s">
        <v>26</v>
      </c>
      <c r="C26" s="37" t="s">
        <v>23</v>
      </c>
      <c r="D26" s="38">
        <v>4917</v>
      </c>
      <c r="E26" s="39"/>
      <c r="F26" s="40">
        <f t="shared" si="2"/>
        <v>0</v>
      </c>
      <c r="G26" s="40"/>
      <c r="H26" s="40">
        <f t="shared" si="3"/>
        <v>0</v>
      </c>
      <c r="I26" s="40"/>
      <c r="J26" s="40">
        <f t="shared" si="4"/>
        <v>0</v>
      </c>
      <c r="K26" s="40"/>
      <c r="L26" s="40">
        <f t="shared" si="5"/>
        <v>0</v>
      </c>
      <c r="M26" s="40"/>
      <c r="N26" s="41">
        <f t="shared" si="6"/>
        <v>0</v>
      </c>
      <c r="O26" s="40"/>
      <c r="P26" s="40">
        <f t="shared" si="7"/>
        <v>0</v>
      </c>
      <c r="Q26" s="39"/>
      <c r="R26" s="39">
        <f t="shared" si="8"/>
        <v>0</v>
      </c>
      <c r="S26" s="39"/>
      <c r="T26" s="39">
        <f t="shared" si="9"/>
        <v>0</v>
      </c>
      <c r="U26" s="39"/>
      <c r="V26" s="39">
        <f t="shared" si="10"/>
        <v>0</v>
      </c>
      <c r="W26" s="39"/>
      <c r="X26" s="39">
        <f t="shared" si="11"/>
        <v>0</v>
      </c>
      <c r="Y26" s="39"/>
      <c r="Z26" s="39">
        <f t="shared" si="12"/>
        <v>0</v>
      </c>
      <c r="AA26" s="39"/>
      <c r="AB26" s="39">
        <f t="shared" si="13"/>
        <v>0</v>
      </c>
      <c r="AC26" s="39"/>
      <c r="AD26" s="39">
        <f t="shared" si="0"/>
        <v>0</v>
      </c>
      <c r="AE26" s="39"/>
      <c r="AF26" s="39">
        <f t="shared" si="1"/>
        <v>0</v>
      </c>
      <c r="AG26" s="39"/>
      <c r="AH26" s="39">
        <f t="shared" si="14"/>
        <v>0</v>
      </c>
      <c r="AI26" s="39"/>
      <c r="AJ26" s="39">
        <f t="shared" si="15"/>
        <v>0</v>
      </c>
      <c r="AK26" s="39"/>
      <c r="AL26" s="39">
        <f t="shared" si="16"/>
        <v>0</v>
      </c>
      <c r="AM26" s="39"/>
      <c r="AN26" s="39">
        <f t="shared" si="17"/>
        <v>0</v>
      </c>
      <c r="AO26" s="39"/>
      <c r="AP26" s="39">
        <f t="shared" si="18"/>
        <v>0</v>
      </c>
      <c r="AQ26" s="39"/>
      <c r="AR26" s="39">
        <f t="shared" si="19"/>
        <v>0</v>
      </c>
      <c r="AS26" s="39"/>
      <c r="AT26" s="39">
        <f t="shared" si="20"/>
        <v>0</v>
      </c>
      <c r="AU26" s="39"/>
      <c r="AV26" s="42">
        <f t="shared" si="21"/>
        <v>0</v>
      </c>
      <c r="AW26" s="43">
        <f t="shared" si="22"/>
        <v>0</v>
      </c>
      <c r="AX26" s="43">
        <f t="shared" si="22"/>
        <v>0</v>
      </c>
      <c r="AY26" s="35"/>
    </row>
    <row r="27" spans="1:51" ht="14.25">
      <c r="A27" s="25">
        <v>19</v>
      </c>
      <c r="B27" s="44" t="s">
        <v>27</v>
      </c>
      <c r="C27" s="37"/>
      <c r="D27" s="38"/>
      <c r="E27" s="39"/>
      <c r="F27" s="40">
        <f t="shared" si="2"/>
        <v>0</v>
      </c>
      <c r="G27" s="40"/>
      <c r="H27" s="40">
        <f t="shared" si="3"/>
        <v>0</v>
      </c>
      <c r="I27" s="40"/>
      <c r="J27" s="40">
        <f t="shared" si="4"/>
        <v>0</v>
      </c>
      <c r="K27" s="40"/>
      <c r="L27" s="40">
        <f t="shared" si="5"/>
        <v>0</v>
      </c>
      <c r="M27" s="40"/>
      <c r="N27" s="41">
        <f t="shared" si="6"/>
        <v>0</v>
      </c>
      <c r="O27" s="40"/>
      <c r="P27" s="40">
        <f t="shared" si="7"/>
        <v>0</v>
      </c>
      <c r="Q27" s="39"/>
      <c r="R27" s="39">
        <f t="shared" si="8"/>
        <v>0</v>
      </c>
      <c r="S27" s="39"/>
      <c r="T27" s="39">
        <f t="shared" si="9"/>
        <v>0</v>
      </c>
      <c r="U27" s="39"/>
      <c r="V27" s="39">
        <f t="shared" si="10"/>
        <v>0</v>
      </c>
      <c r="W27" s="39"/>
      <c r="X27" s="39">
        <f t="shared" si="11"/>
        <v>0</v>
      </c>
      <c r="Y27" s="39"/>
      <c r="Z27" s="39">
        <f t="shared" si="12"/>
        <v>0</v>
      </c>
      <c r="AA27" s="39"/>
      <c r="AB27" s="39">
        <f t="shared" si="13"/>
        <v>0</v>
      </c>
      <c r="AC27" s="39"/>
      <c r="AD27" s="39">
        <f t="shared" si="0"/>
        <v>0</v>
      </c>
      <c r="AE27" s="39"/>
      <c r="AF27" s="39">
        <f t="shared" si="1"/>
        <v>0</v>
      </c>
      <c r="AG27" s="39"/>
      <c r="AH27" s="39">
        <f t="shared" si="14"/>
        <v>0</v>
      </c>
      <c r="AI27" s="39"/>
      <c r="AJ27" s="39">
        <f t="shared" si="15"/>
        <v>0</v>
      </c>
      <c r="AK27" s="39"/>
      <c r="AL27" s="39">
        <f t="shared" si="16"/>
        <v>0</v>
      </c>
      <c r="AM27" s="39"/>
      <c r="AN27" s="39">
        <f t="shared" si="17"/>
        <v>0</v>
      </c>
      <c r="AO27" s="39"/>
      <c r="AP27" s="39">
        <f t="shared" si="18"/>
        <v>0</v>
      </c>
      <c r="AQ27" s="39"/>
      <c r="AR27" s="39">
        <f t="shared" si="19"/>
        <v>0</v>
      </c>
      <c r="AS27" s="39"/>
      <c r="AT27" s="39">
        <f t="shared" si="20"/>
        <v>0</v>
      </c>
      <c r="AU27" s="39"/>
      <c r="AV27" s="42">
        <f t="shared" si="21"/>
        <v>0</v>
      </c>
      <c r="AW27" s="43">
        <f t="shared" si="22"/>
        <v>0</v>
      </c>
      <c r="AX27" s="43">
        <f t="shared" si="22"/>
        <v>0</v>
      </c>
      <c r="AY27" s="35"/>
    </row>
    <row r="28" spans="1:51" ht="12.75">
      <c r="A28" s="25">
        <v>20</v>
      </c>
      <c r="B28" s="36" t="s">
        <v>13</v>
      </c>
      <c r="C28" s="37" t="s">
        <v>14</v>
      </c>
      <c r="D28" s="38">
        <v>445</v>
      </c>
      <c r="E28" s="39"/>
      <c r="F28" s="40">
        <f t="shared" si="2"/>
        <v>0</v>
      </c>
      <c r="G28" s="40"/>
      <c r="H28" s="40">
        <f t="shared" si="3"/>
        <v>0</v>
      </c>
      <c r="I28" s="40"/>
      <c r="J28" s="40">
        <f t="shared" si="4"/>
        <v>0</v>
      </c>
      <c r="K28" s="40"/>
      <c r="L28" s="40">
        <f t="shared" si="5"/>
        <v>0</v>
      </c>
      <c r="M28" s="40"/>
      <c r="N28" s="41">
        <f t="shared" si="6"/>
        <v>0</v>
      </c>
      <c r="O28" s="40"/>
      <c r="P28" s="40">
        <f t="shared" si="7"/>
        <v>0</v>
      </c>
      <c r="Q28" s="39"/>
      <c r="R28" s="39">
        <f t="shared" si="8"/>
        <v>0</v>
      </c>
      <c r="S28" s="39"/>
      <c r="T28" s="39">
        <f t="shared" si="9"/>
        <v>0</v>
      </c>
      <c r="U28" s="39"/>
      <c r="V28" s="39">
        <f t="shared" si="10"/>
        <v>0</v>
      </c>
      <c r="W28" s="39"/>
      <c r="X28" s="39">
        <f t="shared" si="11"/>
        <v>0</v>
      </c>
      <c r="Y28" s="39"/>
      <c r="Z28" s="39">
        <f t="shared" si="12"/>
        <v>0</v>
      </c>
      <c r="AA28" s="39"/>
      <c r="AB28" s="39">
        <f t="shared" si="13"/>
        <v>0</v>
      </c>
      <c r="AC28" s="39"/>
      <c r="AD28" s="39">
        <f t="shared" si="0"/>
        <v>0</v>
      </c>
      <c r="AE28" s="39"/>
      <c r="AF28" s="39">
        <f t="shared" si="1"/>
        <v>0</v>
      </c>
      <c r="AG28" s="39"/>
      <c r="AH28" s="39">
        <f t="shared" si="14"/>
        <v>0</v>
      </c>
      <c r="AI28" s="39"/>
      <c r="AJ28" s="39">
        <f t="shared" si="15"/>
        <v>0</v>
      </c>
      <c r="AK28" s="39"/>
      <c r="AL28" s="39">
        <f t="shared" si="16"/>
        <v>0</v>
      </c>
      <c r="AM28" s="39"/>
      <c r="AN28" s="39">
        <f t="shared" si="17"/>
        <v>0</v>
      </c>
      <c r="AO28" s="39"/>
      <c r="AP28" s="39">
        <f t="shared" si="18"/>
        <v>0</v>
      </c>
      <c r="AQ28" s="39"/>
      <c r="AR28" s="39">
        <f t="shared" si="19"/>
        <v>0</v>
      </c>
      <c r="AS28" s="39"/>
      <c r="AT28" s="39">
        <f t="shared" si="20"/>
        <v>0</v>
      </c>
      <c r="AU28" s="39"/>
      <c r="AV28" s="42">
        <f t="shared" si="21"/>
        <v>0</v>
      </c>
      <c r="AW28" s="43">
        <f t="shared" si="22"/>
        <v>0</v>
      </c>
      <c r="AX28" s="43">
        <f t="shared" si="22"/>
        <v>0</v>
      </c>
      <c r="AY28" s="35"/>
    </row>
    <row r="29" spans="1:51" ht="12.75">
      <c r="A29" s="25">
        <v>21</v>
      </c>
      <c r="B29" s="36" t="s">
        <v>15</v>
      </c>
      <c r="C29" s="37" t="s">
        <v>14</v>
      </c>
      <c r="D29" s="38">
        <v>501</v>
      </c>
      <c r="E29" s="39"/>
      <c r="F29" s="40">
        <f t="shared" si="2"/>
        <v>0</v>
      </c>
      <c r="G29" s="40"/>
      <c r="H29" s="40">
        <f t="shared" si="3"/>
        <v>0</v>
      </c>
      <c r="I29" s="40"/>
      <c r="J29" s="40">
        <f t="shared" si="4"/>
        <v>0</v>
      </c>
      <c r="K29" s="40"/>
      <c r="L29" s="40">
        <f t="shared" si="5"/>
        <v>0</v>
      </c>
      <c r="M29" s="40"/>
      <c r="N29" s="41">
        <f t="shared" si="6"/>
        <v>0</v>
      </c>
      <c r="O29" s="40"/>
      <c r="P29" s="40">
        <f t="shared" si="7"/>
        <v>0</v>
      </c>
      <c r="Q29" s="39"/>
      <c r="R29" s="39">
        <f t="shared" si="8"/>
        <v>0</v>
      </c>
      <c r="S29" s="39"/>
      <c r="T29" s="39">
        <f t="shared" si="9"/>
        <v>0</v>
      </c>
      <c r="U29" s="39"/>
      <c r="V29" s="39">
        <f t="shared" si="10"/>
        <v>0</v>
      </c>
      <c r="W29" s="39"/>
      <c r="X29" s="39">
        <f t="shared" si="11"/>
        <v>0</v>
      </c>
      <c r="Y29" s="39"/>
      <c r="Z29" s="39">
        <f t="shared" si="12"/>
        <v>0</v>
      </c>
      <c r="AA29" s="39"/>
      <c r="AB29" s="39">
        <f t="shared" si="13"/>
        <v>0</v>
      </c>
      <c r="AC29" s="39"/>
      <c r="AD29" s="39">
        <f t="shared" si="0"/>
        <v>0</v>
      </c>
      <c r="AE29" s="39"/>
      <c r="AF29" s="39">
        <f t="shared" si="1"/>
        <v>0</v>
      </c>
      <c r="AG29" s="39"/>
      <c r="AH29" s="39">
        <f t="shared" si="14"/>
        <v>0</v>
      </c>
      <c r="AI29" s="39"/>
      <c r="AJ29" s="39">
        <f t="shared" si="15"/>
        <v>0</v>
      </c>
      <c r="AK29" s="39"/>
      <c r="AL29" s="39">
        <f t="shared" si="16"/>
        <v>0</v>
      </c>
      <c r="AM29" s="39"/>
      <c r="AN29" s="39">
        <f t="shared" si="17"/>
        <v>0</v>
      </c>
      <c r="AO29" s="39"/>
      <c r="AP29" s="39">
        <f t="shared" si="18"/>
        <v>0</v>
      </c>
      <c r="AQ29" s="39"/>
      <c r="AR29" s="39">
        <f t="shared" si="19"/>
        <v>0</v>
      </c>
      <c r="AS29" s="39"/>
      <c r="AT29" s="39">
        <f t="shared" si="20"/>
        <v>0</v>
      </c>
      <c r="AU29" s="39"/>
      <c r="AV29" s="42">
        <f t="shared" si="21"/>
        <v>0</v>
      </c>
      <c r="AW29" s="43">
        <f t="shared" si="22"/>
        <v>0</v>
      </c>
      <c r="AX29" s="43">
        <f t="shared" si="22"/>
        <v>0</v>
      </c>
      <c r="AY29" s="35"/>
    </row>
    <row r="30" spans="1:52" ht="12.75">
      <c r="A30" s="25">
        <v>22</v>
      </c>
      <c r="B30" s="36" t="s">
        <v>28</v>
      </c>
      <c r="C30" s="37" t="s">
        <v>14</v>
      </c>
      <c r="D30" s="38">
        <v>539</v>
      </c>
      <c r="E30" s="39"/>
      <c r="F30" s="40">
        <f t="shared" si="2"/>
        <v>0</v>
      </c>
      <c r="G30" s="40"/>
      <c r="H30" s="40">
        <f t="shared" si="3"/>
        <v>0</v>
      </c>
      <c r="I30" s="40"/>
      <c r="J30" s="40">
        <f t="shared" si="4"/>
        <v>0</v>
      </c>
      <c r="K30" s="40"/>
      <c r="L30" s="40">
        <f t="shared" si="5"/>
        <v>0</v>
      </c>
      <c r="M30" s="40"/>
      <c r="N30" s="41">
        <f t="shared" si="6"/>
        <v>0</v>
      </c>
      <c r="O30" s="40"/>
      <c r="P30" s="40">
        <f t="shared" si="7"/>
        <v>0</v>
      </c>
      <c r="Q30" s="39"/>
      <c r="R30" s="39">
        <f t="shared" si="8"/>
        <v>0</v>
      </c>
      <c r="S30" s="39"/>
      <c r="T30" s="39">
        <f t="shared" si="9"/>
        <v>0</v>
      </c>
      <c r="U30" s="39"/>
      <c r="V30" s="39">
        <f t="shared" si="10"/>
        <v>0</v>
      </c>
      <c r="W30" s="39"/>
      <c r="X30" s="39">
        <f t="shared" si="11"/>
        <v>0</v>
      </c>
      <c r="Y30" s="39">
        <v>5</v>
      </c>
      <c r="Z30" s="39">
        <f t="shared" si="12"/>
        <v>2695</v>
      </c>
      <c r="AA30" s="39"/>
      <c r="AB30" s="39">
        <f t="shared" si="13"/>
        <v>0</v>
      </c>
      <c r="AC30" s="39"/>
      <c r="AD30" s="39">
        <f t="shared" si="0"/>
        <v>0</v>
      </c>
      <c r="AE30" s="39"/>
      <c r="AF30" s="39">
        <f t="shared" si="1"/>
        <v>0</v>
      </c>
      <c r="AG30" s="39"/>
      <c r="AH30" s="39">
        <f t="shared" si="14"/>
        <v>0</v>
      </c>
      <c r="AI30" s="39"/>
      <c r="AJ30" s="39">
        <f t="shared" si="15"/>
        <v>0</v>
      </c>
      <c r="AK30" s="39"/>
      <c r="AL30" s="39">
        <f t="shared" si="16"/>
        <v>0</v>
      </c>
      <c r="AM30" s="39"/>
      <c r="AN30" s="39">
        <f t="shared" si="17"/>
        <v>0</v>
      </c>
      <c r="AO30" s="39"/>
      <c r="AP30" s="39">
        <f t="shared" si="18"/>
        <v>0</v>
      </c>
      <c r="AQ30" s="39"/>
      <c r="AR30" s="39">
        <f t="shared" si="19"/>
        <v>0</v>
      </c>
      <c r="AS30" s="39"/>
      <c r="AT30" s="39">
        <f t="shared" si="20"/>
        <v>0</v>
      </c>
      <c r="AU30" s="39"/>
      <c r="AV30" s="42">
        <f t="shared" si="21"/>
        <v>0</v>
      </c>
      <c r="AW30" s="43">
        <f t="shared" si="22"/>
        <v>5</v>
      </c>
      <c r="AX30" s="43">
        <f t="shared" si="22"/>
        <v>2695</v>
      </c>
      <c r="AY30" s="35"/>
      <c r="AZ30">
        <f>195*539</f>
        <v>105105</v>
      </c>
    </row>
    <row r="31" spans="1:51" ht="12.75">
      <c r="A31" s="25">
        <v>23</v>
      </c>
      <c r="B31" s="36" t="s">
        <v>29</v>
      </c>
      <c r="C31" s="37" t="s">
        <v>14</v>
      </c>
      <c r="D31" s="38">
        <v>594</v>
      </c>
      <c r="E31" s="39"/>
      <c r="F31" s="40">
        <f t="shared" si="2"/>
        <v>0</v>
      </c>
      <c r="G31" s="40"/>
      <c r="H31" s="40">
        <f t="shared" si="3"/>
        <v>0</v>
      </c>
      <c r="I31" s="40"/>
      <c r="J31" s="40">
        <f t="shared" si="4"/>
        <v>0</v>
      </c>
      <c r="K31" s="40"/>
      <c r="L31" s="40">
        <f t="shared" si="5"/>
        <v>0</v>
      </c>
      <c r="M31" s="40"/>
      <c r="N31" s="41">
        <f t="shared" si="6"/>
        <v>0</v>
      </c>
      <c r="O31" s="40"/>
      <c r="P31" s="40">
        <f t="shared" si="7"/>
        <v>0</v>
      </c>
      <c r="Q31" s="39"/>
      <c r="R31" s="39">
        <f t="shared" si="8"/>
        <v>0</v>
      </c>
      <c r="S31" s="39"/>
      <c r="T31" s="39">
        <f t="shared" si="9"/>
        <v>0</v>
      </c>
      <c r="U31" s="39"/>
      <c r="V31" s="39">
        <f t="shared" si="10"/>
        <v>0</v>
      </c>
      <c r="W31" s="39"/>
      <c r="X31" s="39">
        <f t="shared" si="11"/>
        <v>0</v>
      </c>
      <c r="Y31" s="39"/>
      <c r="Z31" s="39">
        <f t="shared" si="12"/>
        <v>0</v>
      </c>
      <c r="AA31" s="39"/>
      <c r="AB31" s="39">
        <f t="shared" si="13"/>
        <v>0</v>
      </c>
      <c r="AC31" s="39"/>
      <c r="AD31" s="39">
        <f t="shared" si="0"/>
        <v>0</v>
      </c>
      <c r="AE31" s="39"/>
      <c r="AF31" s="39">
        <f t="shared" si="1"/>
        <v>0</v>
      </c>
      <c r="AG31" s="39"/>
      <c r="AH31" s="39">
        <f t="shared" si="14"/>
        <v>0</v>
      </c>
      <c r="AI31" s="39"/>
      <c r="AJ31" s="39">
        <f t="shared" si="15"/>
        <v>0</v>
      </c>
      <c r="AK31" s="39"/>
      <c r="AL31" s="39">
        <f t="shared" si="16"/>
        <v>0</v>
      </c>
      <c r="AM31" s="39"/>
      <c r="AN31" s="39">
        <f t="shared" si="17"/>
        <v>0</v>
      </c>
      <c r="AO31" s="39"/>
      <c r="AP31" s="39">
        <f t="shared" si="18"/>
        <v>0</v>
      </c>
      <c r="AQ31" s="39"/>
      <c r="AR31" s="39">
        <f t="shared" si="19"/>
        <v>0</v>
      </c>
      <c r="AS31" s="39"/>
      <c r="AT31" s="39">
        <f t="shared" si="20"/>
        <v>0</v>
      </c>
      <c r="AU31" s="39"/>
      <c r="AV31" s="42">
        <f t="shared" si="21"/>
        <v>0</v>
      </c>
      <c r="AW31" s="43">
        <f t="shared" si="22"/>
        <v>0</v>
      </c>
      <c r="AX31" s="43">
        <f t="shared" si="22"/>
        <v>0</v>
      </c>
      <c r="AY31" s="35"/>
    </row>
    <row r="32" spans="1:51" ht="12.75">
      <c r="A32" s="25">
        <v>24</v>
      </c>
      <c r="B32" s="36" t="s">
        <v>18</v>
      </c>
      <c r="C32" s="37" t="s">
        <v>14</v>
      </c>
      <c r="D32" s="38">
        <v>638</v>
      </c>
      <c r="E32" s="39"/>
      <c r="F32" s="40">
        <f t="shared" si="2"/>
        <v>0</v>
      </c>
      <c r="G32" s="40"/>
      <c r="H32" s="40">
        <f t="shared" si="3"/>
        <v>0</v>
      </c>
      <c r="I32" s="40"/>
      <c r="J32" s="40">
        <f t="shared" si="4"/>
        <v>0</v>
      </c>
      <c r="K32" s="40"/>
      <c r="L32" s="40">
        <f t="shared" si="5"/>
        <v>0</v>
      </c>
      <c r="M32" s="40"/>
      <c r="N32" s="41">
        <f t="shared" si="6"/>
        <v>0</v>
      </c>
      <c r="O32" s="40"/>
      <c r="P32" s="40">
        <f t="shared" si="7"/>
        <v>0</v>
      </c>
      <c r="Q32" s="39"/>
      <c r="R32" s="39">
        <f t="shared" si="8"/>
        <v>0</v>
      </c>
      <c r="S32" s="39"/>
      <c r="T32" s="39">
        <f t="shared" si="9"/>
        <v>0</v>
      </c>
      <c r="U32" s="39"/>
      <c r="V32" s="39">
        <f t="shared" si="10"/>
        <v>0</v>
      </c>
      <c r="W32" s="39"/>
      <c r="X32" s="39">
        <f t="shared" si="11"/>
        <v>0</v>
      </c>
      <c r="Y32" s="39"/>
      <c r="Z32" s="39">
        <f t="shared" si="12"/>
        <v>0</v>
      </c>
      <c r="AA32" s="39"/>
      <c r="AB32" s="39">
        <f t="shared" si="13"/>
        <v>0</v>
      </c>
      <c r="AC32" s="39"/>
      <c r="AD32" s="39">
        <f t="shared" si="0"/>
        <v>0</v>
      </c>
      <c r="AE32" s="39"/>
      <c r="AF32" s="39">
        <f t="shared" si="1"/>
        <v>0</v>
      </c>
      <c r="AG32" s="39"/>
      <c r="AH32" s="39">
        <f t="shared" si="14"/>
        <v>0</v>
      </c>
      <c r="AI32" s="39"/>
      <c r="AJ32" s="39">
        <f t="shared" si="15"/>
        <v>0</v>
      </c>
      <c r="AK32" s="39"/>
      <c r="AL32" s="39">
        <f t="shared" si="16"/>
        <v>0</v>
      </c>
      <c r="AM32" s="39"/>
      <c r="AN32" s="39">
        <f t="shared" si="17"/>
        <v>0</v>
      </c>
      <c r="AO32" s="39"/>
      <c r="AP32" s="39">
        <f t="shared" si="18"/>
        <v>0</v>
      </c>
      <c r="AQ32" s="39"/>
      <c r="AR32" s="39">
        <f t="shared" si="19"/>
        <v>0</v>
      </c>
      <c r="AS32" s="39"/>
      <c r="AT32" s="39">
        <f t="shared" si="20"/>
        <v>0</v>
      </c>
      <c r="AU32" s="39"/>
      <c r="AV32" s="42">
        <f t="shared" si="21"/>
        <v>0</v>
      </c>
      <c r="AW32" s="43">
        <f t="shared" si="22"/>
        <v>0</v>
      </c>
      <c r="AX32" s="43">
        <f t="shared" si="22"/>
        <v>0</v>
      </c>
      <c r="AY32" s="35"/>
    </row>
    <row r="33" spans="1:51" ht="12.75">
      <c r="A33" s="25">
        <v>25</v>
      </c>
      <c r="B33" s="36" t="s">
        <v>30</v>
      </c>
      <c r="C33" s="37" t="s">
        <v>14</v>
      </c>
      <c r="D33" s="38">
        <v>860</v>
      </c>
      <c r="E33" s="39"/>
      <c r="F33" s="40">
        <f t="shared" si="2"/>
        <v>0</v>
      </c>
      <c r="G33" s="40"/>
      <c r="H33" s="40">
        <f t="shared" si="3"/>
        <v>0</v>
      </c>
      <c r="I33" s="40"/>
      <c r="J33" s="40">
        <f t="shared" si="4"/>
        <v>0</v>
      </c>
      <c r="K33" s="40"/>
      <c r="L33" s="40">
        <f t="shared" si="5"/>
        <v>0</v>
      </c>
      <c r="M33" s="40"/>
      <c r="N33" s="41">
        <f t="shared" si="6"/>
        <v>0</v>
      </c>
      <c r="O33" s="40"/>
      <c r="P33" s="40">
        <f t="shared" si="7"/>
        <v>0</v>
      </c>
      <c r="Q33" s="39"/>
      <c r="R33" s="39">
        <f t="shared" si="8"/>
        <v>0</v>
      </c>
      <c r="S33" s="39"/>
      <c r="T33" s="39">
        <f t="shared" si="9"/>
        <v>0</v>
      </c>
      <c r="U33" s="39"/>
      <c r="V33" s="39">
        <f t="shared" si="10"/>
        <v>0</v>
      </c>
      <c r="W33" s="39"/>
      <c r="X33" s="39">
        <f t="shared" si="11"/>
        <v>0</v>
      </c>
      <c r="Y33" s="39"/>
      <c r="Z33" s="39">
        <f t="shared" si="12"/>
        <v>0</v>
      </c>
      <c r="AA33" s="39"/>
      <c r="AB33" s="39">
        <f t="shared" si="13"/>
        <v>0</v>
      </c>
      <c r="AC33" s="39"/>
      <c r="AD33" s="39">
        <f t="shared" si="0"/>
        <v>0</v>
      </c>
      <c r="AE33" s="39"/>
      <c r="AF33" s="39">
        <f t="shared" si="1"/>
        <v>0</v>
      </c>
      <c r="AG33" s="39"/>
      <c r="AH33" s="39">
        <f t="shared" si="14"/>
        <v>0</v>
      </c>
      <c r="AI33" s="39"/>
      <c r="AJ33" s="39">
        <f t="shared" si="15"/>
        <v>0</v>
      </c>
      <c r="AK33" s="39"/>
      <c r="AL33" s="39">
        <f t="shared" si="16"/>
        <v>0</v>
      </c>
      <c r="AM33" s="39"/>
      <c r="AN33" s="39">
        <f t="shared" si="17"/>
        <v>0</v>
      </c>
      <c r="AO33" s="39"/>
      <c r="AP33" s="39">
        <f t="shared" si="18"/>
        <v>0</v>
      </c>
      <c r="AQ33" s="39"/>
      <c r="AR33" s="39">
        <f t="shared" si="19"/>
        <v>0</v>
      </c>
      <c r="AS33" s="39"/>
      <c r="AT33" s="39">
        <f t="shared" si="20"/>
        <v>0</v>
      </c>
      <c r="AU33" s="39"/>
      <c r="AV33" s="42">
        <f t="shared" si="21"/>
        <v>0</v>
      </c>
      <c r="AW33" s="43">
        <f t="shared" si="22"/>
        <v>0</v>
      </c>
      <c r="AX33" s="43">
        <f t="shared" si="22"/>
        <v>0</v>
      </c>
      <c r="AY33" s="35"/>
    </row>
    <row r="34" spans="1:51" ht="12.75">
      <c r="A34" s="25">
        <v>26</v>
      </c>
      <c r="B34" s="36" t="s">
        <v>31</v>
      </c>
      <c r="C34" s="37" t="s">
        <v>14</v>
      </c>
      <c r="D34" s="38">
        <v>1122</v>
      </c>
      <c r="E34" s="39"/>
      <c r="F34" s="40">
        <f t="shared" si="2"/>
        <v>0</v>
      </c>
      <c r="G34" s="40"/>
      <c r="H34" s="40">
        <f t="shared" si="3"/>
        <v>0</v>
      </c>
      <c r="I34" s="40"/>
      <c r="J34" s="40">
        <f t="shared" si="4"/>
        <v>0</v>
      </c>
      <c r="K34" s="40"/>
      <c r="L34" s="40">
        <f t="shared" si="5"/>
        <v>0</v>
      </c>
      <c r="M34" s="40"/>
      <c r="N34" s="41">
        <f t="shared" si="6"/>
        <v>0</v>
      </c>
      <c r="O34" s="40"/>
      <c r="P34" s="40">
        <f t="shared" si="7"/>
        <v>0</v>
      </c>
      <c r="Q34" s="39"/>
      <c r="R34" s="39">
        <f t="shared" si="8"/>
        <v>0</v>
      </c>
      <c r="S34" s="39"/>
      <c r="T34" s="39">
        <f t="shared" si="9"/>
        <v>0</v>
      </c>
      <c r="U34" s="39"/>
      <c r="V34" s="39">
        <f t="shared" si="10"/>
        <v>0</v>
      </c>
      <c r="W34" s="39"/>
      <c r="X34" s="39">
        <f t="shared" si="11"/>
        <v>0</v>
      </c>
      <c r="Y34" s="39"/>
      <c r="Z34" s="39">
        <f t="shared" si="12"/>
        <v>0</v>
      </c>
      <c r="AA34" s="39"/>
      <c r="AB34" s="39">
        <f t="shared" si="13"/>
        <v>0</v>
      </c>
      <c r="AC34" s="39"/>
      <c r="AD34" s="39">
        <f t="shared" si="0"/>
        <v>0</v>
      </c>
      <c r="AE34" s="39"/>
      <c r="AF34" s="39">
        <f t="shared" si="1"/>
        <v>0</v>
      </c>
      <c r="AG34" s="39"/>
      <c r="AH34" s="39">
        <f t="shared" si="14"/>
        <v>0</v>
      </c>
      <c r="AI34" s="39"/>
      <c r="AJ34" s="39">
        <f t="shared" si="15"/>
        <v>0</v>
      </c>
      <c r="AK34" s="39"/>
      <c r="AL34" s="39">
        <f t="shared" si="16"/>
        <v>0</v>
      </c>
      <c r="AM34" s="39"/>
      <c r="AN34" s="39">
        <f t="shared" si="17"/>
        <v>0</v>
      </c>
      <c r="AO34" s="39"/>
      <c r="AP34" s="39">
        <f t="shared" si="18"/>
        <v>0</v>
      </c>
      <c r="AQ34" s="39"/>
      <c r="AR34" s="39">
        <f t="shared" si="19"/>
        <v>0</v>
      </c>
      <c r="AS34" s="39"/>
      <c r="AT34" s="39">
        <f t="shared" si="20"/>
        <v>0</v>
      </c>
      <c r="AU34" s="39"/>
      <c r="AV34" s="42">
        <f t="shared" si="21"/>
        <v>0</v>
      </c>
      <c r="AW34" s="43">
        <f t="shared" si="22"/>
        <v>0</v>
      </c>
      <c r="AX34" s="43">
        <f t="shared" si="22"/>
        <v>0</v>
      </c>
      <c r="AY34" s="35"/>
    </row>
    <row r="35" spans="1:51" ht="12.75">
      <c r="A35" s="25">
        <v>27</v>
      </c>
      <c r="B35" s="36" t="s">
        <v>32</v>
      </c>
      <c r="C35" s="37"/>
      <c r="D35" s="38"/>
      <c r="E35" s="39"/>
      <c r="F35" s="40">
        <f t="shared" si="2"/>
        <v>0</v>
      </c>
      <c r="G35" s="40"/>
      <c r="H35" s="40">
        <f t="shared" si="3"/>
        <v>0</v>
      </c>
      <c r="I35" s="40"/>
      <c r="J35" s="40">
        <f t="shared" si="4"/>
        <v>0</v>
      </c>
      <c r="K35" s="40"/>
      <c r="L35" s="40">
        <f t="shared" si="5"/>
        <v>0</v>
      </c>
      <c r="M35" s="40"/>
      <c r="N35" s="41">
        <f t="shared" si="6"/>
        <v>0</v>
      </c>
      <c r="O35" s="40"/>
      <c r="P35" s="40">
        <f t="shared" si="7"/>
        <v>0</v>
      </c>
      <c r="Q35" s="39"/>
      <c r="R35" s="39">
        <f t="shared" si="8"/>
        <v>0</v>
      </c>
      <c r="S35" s="39"/>
      <c r="T35" s="39">
        <f t="shared" si="9"/>
        <v>0</v>
      </c>
      <c r="U35" s="39"/>
      <c r="V35" s="39">
        <f t="shared" si="10"/>
        <v>0</v>
      </c>
      <c r="W35" s="39"/>
      <c r="X35" s="39">
        <f t="shared" si="11"/>
        <v>0</v>
      </c>
      <c r="Y35" s="39"/>
      <c r="Z35" s="39">
        <f t="shared" si="12"/>
        <v>0</v>
      </c>
      <c r="AA35" s="39"/>
      <c r="AB35" s="39">
        <f t="shared" si="13"/>
        <v>0</v>
      </c>
      <c r="AC35" s="39"/>
      <c r="AD35" s="39">
        <f t="shared" si="0"/>
        <v>0</v>
      </c>
      <c r="AE35" s="39"/>
      <c r="AF35" s="39">
        <f t="shared" si="1"/>
        <v>0</v>
      </c>
      <c r="AG35" s="39"/>
      <c r="AH35" s="39">
        <f t="shared" si="14"/>
        <v>0</v>
      </c>
      <c r="AI35" s="39"/>
      <c r="AJ35" s="39">
        <f t="shared" si="15"/>
        <v>0</v>
      </c>
      <c r="AK35" s="39"/>
      <c r="AL35" s="39">
        <f t="shared" si="16"/>
        <v>0</v>
      </c>
      <c r="AM35" s="39"/>
      <c r="AN35" s="39">
        <f t="shared" si="17"/>
        <v>0</v>
      </c>
      <c r="AO35" s="39"/>
      <c r="AP35" s="39">
        <f t="shared" si="18"/>
        <v>0</v>
      </c>
      <c r="AQ35" s="39"/>
      <c r="AR35" s="39">
        <f t="shared" si="19"/>
        <v>0</v>
      </c>
      <c r="AS35" s="39"/>
      <c r="AT35" s="39">
        <f t="shared" si="20"/>
        <v>0</v>
      </c>
      <c r="AU35" s="39"/>
      <c r="AV35" s="42">
        <f t="shared" si="21"/>
        <v>0</v>
      </c>
      <c r="AW35" s="43">
        <f t="shared" si="22"/>
        <v>0</v>
      </c>
      <c r="AX35" s="43">
        <f t="shared" si="22"/>
        <v>0</v>
      </c>
      <c r="AY35" s="35"/>
    </row>
    <row r="36" spans="1:51" ht="12.75">
      <c r="A36" s="25">
        <v>28</v>
      </c>
      <c r="B36" s="36" t="s">
        <v>13</v>
      </c>
      <c r="C36" s="37" t="s">
        <v>14</v>
      </c>
      <c r="D36" s="38">
        <v>286</v>
      </c>
      <c r="E36" s="39"/>
      <c r="F36" s="40">
        <f t="shared" si="2"/>
        <v>0</v>
      </c>
      <c r="G36" s="40"/>
      <c r="H36" s="40">
        <f t="shared" si="3"/>
        <v>0</v>
      </c>
      <c r="I36" s="40"/>
      <c r="J36" s="40">
        <f t="shared" si="4"/>
        <v>0</v>
      </c>
      <c r="K36" s="40"/>
      <c r="L36" s="40">
        <f t="shared" si="5"/>
        <v>0</v>
      </c>
      <c r="M36" s="40"/>
      <c r="N36" s="41">
        <f t="shared" si="6"/>
        <v>0</v>
      </c>
      <c r="O36" s="40"/>
      <c r="P36" s="40">
        <f t="shared" si="7"/>
        <v>0</v>
      </c>
      <c r="Q36" s="39"/>
      <c r="R36" s="39">
        <f t="shared" si="8"/>
        <v>0</v>
      </c>
      <c r="S36" s="39"/>
      <c r="T36" s="39">
        <f t="shared" si="9"/>
        <v>0</v>
      </c>
      <c r="U36" s="39"/>
      <c r="V36" s="39">
        <f t="shared" si="10"/>
        <v>0</v>
      </c>
      <c r="W36" s="39"/>
      <c r="X36" s="39">
        <f t="shared" si="11"/>
        <v>0</v>
      </c>
      <c r="Y36" s="39"/>
      <c r="Z36" s="39">
        <f t="shared" si="12"/>
        <v>0</v>
      </c>
      <c r="AA36" s="39"/>
      <c r="AB36" s="39">
        <f t="shared" si="13"/>
        <v>0</v>
      </c>
      <c r="AC36" s="39"/>
      <c r="AD36" s="39">
        <f t="shared" si="0"/>
        <v>0</v>
      </c>
      <c r="AE36" s="39"/>
      <c r="AF36" s="39">
        <f t="shared" si="1"/>
        <v>0</v>
      </c>
      <c r="AG36" s="39"/>
      <c r="AH36" s="39">
        <f t="shared" si="14"/>
        <v>0</v>
      </c>
      <c r="AI36" s="39"/>
      <c r="AJ36" s="39">
        <f t="shared" si="15"/>
        <v>0</v>
      </c>
      <c r="AK36" s="39"/>
      <c r="AL36" s="39">
        <f t="shared" si="16"/>
        <v>0</v>
      </c>
      <c r="AM36" s="39"/>
      <c r="AN36" s="39">
        <f t="shared" si="17"/>
        <v>0</v>
      </c>
      <c r="AO36" s="39"/>
      <c r="AP36" s="39">
        <f t="shared" si="18"/>
        <v>0</v>
      </c>
      <c r="AQ36" s="39"/>
      <c r="AR36" s="39">
        <f t="shared" si="19"/>
        <v>0</v>
      </c>
      <c r="AS36" s="39"/>
      <c r="AT36" s="39">
        <f t="shared" si="20"/>
        <v>0</v>
      </c>
      <c r="AU36" s="39"/>
      <c r="AV36" s="42">
        <f t="shared" si="21"/>
        <v>0</v>
      </c>
      <c r="AW36" s="43">
        <f t="shared" si="22"/>
        <v>0</v>
      </c>
      <c r="AX36" s="43">
        <f t="shared" si="22"/>
        <v>0</v>
      </c>
      <c r="AY36" s="35"/>
    </row>
    <row r="37" spans="1:51" ht="12.75">
      <c r="A37" s="25">
        <v>29</v>
      </c>
      <c r="B37" s="36" t="s">
        <v>15</v>
      </c>
      <c r="C37" s="37" t="s">
        <v>33</v>
      </c>
      <c r="D37" s="38">
        <v>302</v>
      </c>
      <c r="E37" s="39"/>
      <c r="F37" s="40">
        <f t="shared" si="2"/>
        <v>0</v>
      </c>
      <c r="G37" s="40"/>
      <c r="H37" s="40">
        <f t="shared" si="3"/>
        <v>0</v>
      </c>
      <c r="I37" s="40"/>
      <c r="J37" s="40">
        <f t="shared" si="4"/>
        <v>0</v>
      </c>
      <c r="K37" s="40"/>
      <c r="L37" s="40">
        <f t="shared" si="5"/>
        <v>0</v>
      </c>
      <c r="M37" s="40"/>
      <c r="N37" s="41">
        <f t="shared" si="6"/>
        <v>0</v>
      </c>
      <c r="O37" s="40"/>
      <c r="P37" s="40">
        <f t="shared" si="7"/>
        <v>0</v>
      </c>
      <c r="Q37" s="39"/>
      <c r="R37" s="39">
        <f t="shared" si="8"/>
        <v>0</v>
      </c>
      <c r="S37" s="39"/>
      <c r="T37" s="39">
        <f t="shared" si="9"/>
        <v>0</v>
      </c>
      <c r="U37" s="39"/>
      <c r="V37" s="39">
        <f t="shared" si="10"/>
        <v>0</v>
      </c>
      <c r="W37" s="39"/>
      <c r="X37" s="39">
        <f t="shared" si="11"/>
        <v>0</v>
      </c>
      <c r="Y37" s="39"/>
      <c r="Z37" s="39">
        <f t="shared" si="12"/>
        <v>0</v>
      </c>
      <c r="AA37" s="39"/>
      <c r="AB37" s="39">
        <f t="shared" si="13"/>
        <v>0</v>
      </c>
      <c r="AC37" s="39"/>
      <c r="AD37" s="39">
        <f t="shared" si="0"/>
        <v>0</v>
      </c>
      <c r="AE37" s="39"/>
      <c r="AF37" s="39">
        <f t="shared" si="1"/>
        <v>0</v>
      </c>
      <c r="AG37" s="39"/>
      <c r="AH37" s="39">
        <f t="shared" si="14"/>
        <v>0</v>
      </c>
      <c r="AI37" s="39"/>
      <c r="AJ37" s="39">
        <f t="shared" si="15"/>
        <v>0</v>
      </c>
      <c r="AK37" s="39"/>
      <c r="AL37" s="39">
        <f t="shared" si="16"/>
        <v>0</v>
      </c>
      <c r="AM37" s="39"/>
      <c r="AN37" s="39">
        <f t="shared" si="17"/>
        <v>0</v>
      </c>
      <c r="AO37" s="39"/>
      <c r="AP37" s="39">
        <f t="shared" si="18"/>
        <v>0</v>
      </c>
      <c r="AQ37" s="39"/>
      <c r="AR37" s="39">
        <f t="shared" si="19"/>
        <v>0</v>
      </c>
      <c r="AS37" s="39"/>
      <c r="AT37" s="39">
        <f t="shared" si="20"/>
        <v>0</v>
      </c>
      <c r="AU37" s="39"/>
      <c r="AV37" s="42">
        <f t="shared" si="21"/>
        <v>0</v>
      </c>
      <c r="AW37" s="43">
        <f t="shared" si="22"/>
        <v>0</v>
      </c>
      <c r="AX37" s="43">
        <f t="shared" si="22"/>
        <v>0</v>
      </c>
      <c r="AY37" s="35"/>
    </row>
    <row r="38" spans="1:52" ht="12.75">
      <c r="A38" s="25">
        <v>30</v>
      </c>
      <c r="B38" s="36" t="s">
        <v>16</v>
      </c>
      <c r="C38" s="37" t="s">
        <v>33</v>
      </c>
      <c r="D38" s="38">
        <v>407</v>
      </c>
      <c r="E38" s="39"/>
      <c r="F38" s="40">
        <f t="shared" si="2"/>
        <v>0</v>
      </c>
      <c r="G38" s="40"/>
      <c r="H38" s="40">
        <f t="shared" si="3"/>
        <v>0</v>
      </c>
      <c r="I38" s="40"/>
      <c r="J38" s="40">
        <f t="shared" si="4"/>
        <v>0</v>
      </c>
      <c r="K38" s="40"/>
      <c r="L38" s="40">
        <f t="shared" si="5"/>
        <v>0</v>
      </c>
      <c r="M38" s="40"/>
      <c r="N38" s="41">
        <f t="shared" si="6"/>
        <v>0</v>
      </c>
      <c r="O38" s="40"/>
      <c r="P38" s="40">
        <f t="shared" si="7"/>
        <v>0</v>
      </c>
      <c r="Q38" s="39"/>
      <c r="R38" s="39">
        <f t="shared" si="8"/>
        <v>0</v>
      </c>
      <c r="S38" s="39"/>
      <c r="T38" s="39">
        <f t="shared" si="9"/>
        <v>0</v>
      </c>
      <c r="U38" s="39"/>
      <c r="V38" s="39">
        <f t="shared" si="10"/>
        <v>0</v>
      </c>
      <c r="W38" s="39"/>
      <c r="X38" s="39">
        <f t="shared" si="11"/>
        <v>0</v>
      </c>
      <c r="Y38" s="39">
        <v>18</v>
      </c>
      <c r="Z38" s="39">
        <f t="shared" si="12"/>
        <v>7326</v>
      </c>
      <c r="AA38" s="39"/>
      <c r="AB38" s="39">
        <f t="shared" si="13"/>
        <v>0</v>
      </c>
      <c r="AC38" s="39"/>
      <c r="AD38" s="39">
        <f t="shared" si="0"/>
        <v>0</v>
      </c>
      <c r="AE38" s="39"/>
      <c r="AF38" s="39">
        <f t="shared" si="1"/>
        <v>0</v>
      </c>
      <c r="AG38" s="39"/>
      <c r="AH38" s="39">
        <f t="shared" si="14"/>
        <v>0</v>
      </c>
      <c r="AI38" s="39"/>
      <c r="AJ38" s="39">
        <f t="shared" si="15"/>
        <v>0</v>
      </c>
      <c r="AK38" s="39"/>
      <c r="AL38" s="39">
        <f t="shared" si="16"/>
        <v>0</v>
      </c>
      <c r="AM38" s="39"/>
      <c r="AN38" s="39">
        <f t="shared" si="17"/>
        <v>0</v>
      </c>
      <c r="AO38" s="39"/>
      <c r="AP38" s="39">
        <f t="shared" si="18"/>
        <v>0</v>
      </c>
      <c r="AQ38" s="39"/>
      <c r="AR38" s="39">
        <f t="shared" si="19"/>
        <v>0</v>
      </c>
      <c r="AS38" s="39"/>
      <c r="AT38" s="39">
        <f t="shared" si="20"/>
        <v>0</v>
      </c>
      <c r="AU38" s="39"/>
      <c r="AV38" s="42">
        <f t="shared" si="21"/>
        <v>0</v>
      </c>
      <c r="AW38" s="43">
        <f t="shared" si="22"/>
        <v>18</v>
      </c>
      <c r="AX38" s="43">
        <f t="shared" si="22"/>
        <v>7326</v>
      </c>
      <c r="AY38" s="35"/>
      <c r="AZ38">
        <f>32*407</f>
        <v>13024</v>
      </c>
    </row>
    <row r="39" spans="1:51" ht="12.75">
      <c r="A39" s="25">
        <v>31</v>
      </c>
      <c r="B39" s="36" t="s">
        <v>17</v>
      </c>
      <c r="C39" s="37" t="s">
        <v>33</v>
      </c>
      <c r="D39" s="38">
        <v>497</v>
      </c>
      <c r="E39" s="39"/>
      <c r="F39" s="40">
        <f t="shared" si="2"/>
        <v>0</v>
      </c>
      <c r="G39" s="40"/>
      <c r="H39" s="40">
        <f t="shared" si="3"/>
        <v>0</v>
      </c>
      <c r="I39" s="40"/>
      <c r="J39" s="40">
        <f t="shared" si="4"/>
        <v>0</v>
      </c>
      <c r="K39" s="40"/>
      <c r="L39" s="40">
        <f t="shared" si="5"/>
        <v>0</v>
      </c>
      <c r="M39" s="40"/>
      <c r="N39" s="41">
        <f t="shared" si="6"/>
        <v>0</v>
      </c>
      <c r="O39" s="40"/>
      <c r="P39" s="40">
        <f t="shared" si="7"/>
        <v>0</v>
      </c>
      <c r="Q39" s="39"/>
      <c r="R39" s="39">
        <f t="shared" si="8"/>
        <v>0</v>
      </c>
      <c r="S39" s="39"/>
      <c r="T39" s="39">
        <f t="shared" si="9"/>
        <v>0</v>
      </c>
      <c r="U39" s="39"/>
      <c r="V39" s="39">
        <f t="shared" si="10"/>
        <v>0</v>
      </c>
      <c r="W39" s="39"/>
      <c r="X39" s="39">
        <f t="shared" si="11"/>
        <v>0</v>
      </c>
      <c r="Y39" s="39"/>
      <c r="Z39" s="39">
        <f t="shared" si="12"/>
        <v>0</v>
      </c>
      <c r="AA39" s="39"/>
      <c r="AB39" s="39">
        <f t="shared" si="13"/>
        <v>0</v>
      </c>
      <c r="AC39" s="39"/>
      <c r="AD39" s="39">
        <f t="shared" si="0"/>
        <v>0</v>
      </c>
      <c r="AE39" s="39"/>
      <c r="AF39" s="39">
        <f t="shared" si="1"/>
        <v>0</v>
      </c>
      <c r="AG39" s="39"/>
      <c r="AH39" s="39">
        <f t="shared" si="14"/>
        <v>0</v>
      </c>
      <c r="AI39" s="39"/>
      <c r="AJ39" s="39">
        <f t="shared" si="15"/>
        <v>0</v>
      </c>
      <c r="AK39" s="39"/>
      <c r="AL39" s="39">
        <f t="shared" si="16"/>
        <v>0</v>
      </c>
      <c r="AM39" s="39"/>
      <c r="AN39" s="39">
        <f t="shared" si="17"/>
        <v>0</v>
      </c>
      <c r="AO39" s="39"/>
      <c r="AP39" s="39">
        <f t="shared" si="18"/>
        <v>0</v>
      </c>
      <c r="AQ39" s="39"/>
      <c r="AR39" s="39">
        <f t="shared" si="19"/>
        <v>0</v>
      </c>
      <c r="AS39" s="39"/>
      <c r="AT39" s="39">
        <f t="shared" si="20"/>
        <v>0</v>
      </c>
      <c r="AU39" s="39"/>
      <c r="AV39" s="42">
        <f t="shared" si="21"/>
        <v>0</v>
      </c>
      <c r="AW39" s="43">
        <f t="shared" si="22"/>
        <v>0</v>
      </c>
      <c r="AX39" s="43">
        <f t="shared" si="22"/>
        <v>0</v>
      </c>
      <c r="AY39" s="35"/>
    </row>
    <row r="40" spans="1:51" ht="12.75">
      <c r="A40" s="25">
        <v>32</v>
      </c>
      <c r="B40" s="36" t="s">
        <v>25</v>
      </c>
      <c r="C40" s="37"/>
      <c r="D40" s="38"/>
      <c r="E40" s="39"/>
      <c r="F40" s="40">
        <f t="shared" si="2"/>
        <v>0</v>
      </c>
      <c r="G40" s="40"/>
      <c r="H40" s="40">
        <f t="shared" si="3"/>
        <v>0</v>
      </c>
      <c r="I40" s="40"/>
      <c r="J40" s="40">
        <f t="shared" si="4"/>
        <v>0</v>
      </c>
      <c r="K40" s="40"/>
      <c r="L40" s="40">
        <f t="shared" si="5"/>
        <v>0</v>
      </c>
      <c r="M40" s="40"/>
      <c r="N40" s="41">
        <f t="shared" si="6"/>
        <v>0</v>
      </c>
      <c r="O40" s="40"/>
      <c r="P40" s="40">
        <f t="shared" si="7"/>
        <v>0</v>
      </c>
      <c r="Q40" s="39"/>
      <c r="R40" s="39">
        <f t="shared" si="8"/>
        <v>0</v>
      </c>
      <c r="S40" s="39"/>
      <c r="T40" s="39">
        <f t="shared" si="9"/>
        <v>0</v>
      </c>
      <c r="U40" s="39"/>
      <c r="V40" s="39">
        <f t="shared" si="10"/>
        <v>0</v>
      </c>
      <c r="W40" s="39"/>
      <c r="X40" s="39">
        <f t="shared" si="11"/>
        <v>0</v>
      </c>
      <c r="Y40" s="39"/>
      <c r="Z40" s="39">
        <f t="shared" si="12"/>
        <v>0</v>
      </c>
      <c r="AA40" s="39"/>
      <c r="AB40" s="39">
        <f t="shared" si="13"/>
        <v>0</v>
      </c>
      <c r="AC40" s="39"/>
      <c r="AD40" s="39">
        <f t="shared" si="0"/>
        <v>0</v>
      </c>
      <c r="AE40" s="39"/>
      <c r="AF40" s="39">
        <f t="shared" si="1"/>
        <v>0</v>
      </c>
      <c r="AG40" s="39"/>
      <c r="AH40" s="39">
        <f t="shared" si="14"/>
        <v>0</v>
      </c>
      <c r="AI40" s="39"/>
      <c r="AJ40" s="39">
        <f t="shared" si="15"/>
        <v>0</v>
      </c>
      <c r="AK40" s="39"/>
      <c r="AL40" s="39">
        <f t="shared" si="16"/>
        <v>0</v>
      </c>
      <c r="AM40" s="39"/>
      <c r="AN40" s="39">
        <f t="shared" si="17"/>
        <v>0</v>
      </c>
      <c r="AO40" s="39"/>
      <c r="AP40" s="39">
        <f t="shared" si="18"/>
        <v>0</v>
      </c>
      <c r="AQ40" s="39"/>
      <c r="AR40" s="39">
        <f t="shared" si="19"/>
        <v>0</v>
      </c>
      <c r="AS40" s="39"/>
      <c r="AT40" s="39">
        <f t="shared" si="20"/>
        <v>0</v>
      </c>
      <c r="AU40" s="39"/>
      <c r="AV40" s="42">
        <f t="shared" si="21"/>
        <v>0</v>
      </c>
      <c r="AW40" s="43">
        <f t="shared" si="22"/>
        <v>0</v>
      </c>
      <c r="AX40" s="43">
        <f t="shared" si="22"/>
        <v>0</v>
      </c>
      <c r="AY40" s="35"/>
    </row>
    <row r="41" spans="1:51" ht="12.75">
      <c r="A41" s="25">
        <v>33</v>
      </c>
      <c r="B41" s="36" t="s">
        <v>24</v>
      </c>
      <c r="C41" s="37" t="s">
        <v>33</v>
      </c>
      <c r="D41" s="38">
        <v>3113</v>
      </c>
      <c r="E41" s="39"/>
      <c r="F41" s="40">
        <f t="shared" si="2"/>
        <v>0</v>
      </c>
      <c r="G41" s="40"/>
      <c r="H41" s="40">
        <f t="shared" si="3"/>
        <v>0</v>
      </c>
      <c r="I41" s="40"/>
      <c r="J41" s="40">
        <f t="shared" si="4"/>
        <v>0</v>
      </c>
      <c r="K41" s="40"/>
      <c r="L41" s="40">
        <f t="shared" si="5"/>
        <v>0</v>
      </c>
      <c r="M41" s="40"/>
      <c r="N41" s="41">
        <f t="shared" si="6"/>
        <v>0</v>
      </c>
      <c r="O41" s="40"/>
      <c r="P41" s="40">
        <f t="shared" si="7"/>
        <v>0</v>
      </c>
      <c r="Q41" s="39"/>
      <c r="R41" s="39">
        <f t="shared" si="8"/>
        <v>0</v>
      </c>
      <c r="S41" s="39"/>
      <c r="T41" s="39">
        <f t="shared" si="9"/>
        <v>0</v>
      </c>
      <c r="U41" s="39"/>
      <c r="V41" s="39">
        <f t="shared" si="10"/>
        <v>0</v>
      </c>
      <c r="W41" s="39"/>
      <c r="X41" s="39">
        <f t="shared" si="11"/>
        <v>0</v>
      </c>
      <c r="Y41" s="39">
        <v>1</v>
      </c>
      <c r="Z41" s="39">
        <f t="shared" si="12"/>
        <v>3113</v>
      </c>
      <c r="AA41" s="39"/>
      <c r="AB41" s="39">
        <f t="shared" si="13"/>
        <v>0</v>
      </c>
      <c r="AC41" s="39"/>
      <c r="AD41" s="39">
        <f t="shared" si="0"/>
        <v>0</v>
      </c>
      <c r="AE41" s="39"/>
      <c r="AF41" s="39">
        <f t="shared" si="1"/>
        <v>0</v>
      </c>
      <c r="AG41" s="39"/>
      <c r="AH41" s="39">
        <f t="shared" si="14"/>
        <v>0</v>
      </c>
      <c r="AI41" s="39"/>
      <c r="AJ41" s="39">
        <f t="shared" si="15"/>
        <v>0</v>
      </c>
      <c r="AK41" s="39"/>
      <c r="AL41" s="39">
        <f t="shared" si="16"/>
        <v>0</v>
      </c>
      <c r="AM41" s="39"/>
      <c r="AN41" s="39">
        <f t="shared" si="17"/>
        <v>0</v>
      </c>
      <c r="AO41" s="39"/>
      <c r="AP41" s="39">
        <f t="shared" si="18"/>
        <v>0</v>
      </c>
      <c r="AQ41" s="39"/>
      <c r="AR41" s="39">
        <f t="shared" si="19"/>
        <v>0</v>
      </c>
      <c r="AS41" s="39"/>
      <c r="AT41" s="39">
        <f t="shared" si="20"/>
        <v>0</v>
      </c>
      <c r="AU41" s="39"/>
      <c r="AV41" s="42">
        <f t="shared" si="21"/>
        <v>0</v>
      </c>
      <c r="AW41" s="43">
        <f t="shared" si="22"/>
        <v>1</v>
      </c>
      <c r="AX41" s="43">
        <f t="shared" si="22"/>
        <v>3113</v>
      </c>
      <c r="AY41" s="35"/>
    </row>
    <row r="42" spans="1:51" ht="12.75">
      <c r="A42" s="25">
        <v>34</v>
      </c>
      <c r="B42" s="36" t="s">
        <v>26</v>
      </c>
      <c r="C42" s="37" t="s">
        <v>23</v>
      </c>
      <c r="D42" s="38">
        <v>4917</v>
      </c>
      <c r="E42" s="39"/>
      <c r="F42" s="40">
        <f t="shared" si="2"/>
        <v>0</v>
      </c>
      <c r="G42" s="40"/>
      <c r="H42" s="40">
        <f t="shared" si="3"/>
        <v>0</v>
      </c>
      <c r="I42" s="40"/>
      <c r="J42" s="40">
        <f t="shared" si="4"/>
        <v>0</v>
      </c>
      <c r="K42" s="40"/>
      <c r="L42" s="40">
        <f>K42*D42</f>
        <v>0</v>
      </c>
      <c r="M42" s="40"/>
      <c r="N42" s="41">
        <f t="shared" si="6"/>
        <v>0</v>
      </c>
      <c r="O42" s="40"/>
      <c r="P42" s="40">
        <f>O42*D42</f>
        <v>0</v>
      </c>
      <c r="Q42" s="39"/>
      <c r="R42" s="39">
        <f>Q42*D42</f>
        <v>0</v>
      </c>
      <c r="S42" s="39"/>
      <c r="T42" s="39">
        <f>S42*D42</f>
        <v>0</v>
      </c>
      <c r="U42" s="39"/>
      <c r="V42" s="39">
        <f>U42*D42</f>
        <v>0</v>
      </c>
      <c r="W42" s="39"/>
      <c r="X42" s="39">
        <f>W42*D42</f>
        <v>0</v>
      </c>
      <c r="Y42" s="39"/>
      <c r="Z42" s="39">
        <f t="shared" si="12"/>
        <v>0</v>
      </c>
      <c r="AA42" s="39"/>
      <c r="AB42" s="39">
        <f t="shared" si="13"/>
        <v>0</v>
      </c>
      <c r="AC42" s="39"/>
      <c r="AD42" s="39">
        <f>AC42*D42</f>
        <v>0</v>
      </c>
      <c r="AE42" s="39"/>
      <c r="AF42" s="39">
        <f>AE42*D42</f>
        <v>0</v>
      </c>
      <c r="AG42" s="39"/>
      <c r="AH42" s="39">
        <f>AG42*D42</f>
        <v>0</v>
      </c>
      <c r="AI42" s="39"/>
      <c r="AJ42" s="39">
        <f>AI42*D42</f>
        <v>0</v>
      </c>
      <c r="AK42" s="39"/>
      <c r="AL42" s="39">
        <f>AK42*D42</f>
        <v>0</v>
      </c>
      <c r="AM42" s="39"/>
      <c r="AN42" s="39">
        <f>AM42*D42</f>
        <v>0</v>
      </c>
      <c r="AO42" s="39"/>
      <c r="AP42" s="39">
        <f>AO42*D42</f>
        <v>0</v>
      </c>
      <c r="AQ42" s="39"/>
      <c r="AR42" s="39">
        <f>AQ42*D42</f>
        <v>0</v>
      </c>
      <c r="AS42" s="39"/>
      <c r="AT42" s="39">
        <f>AS42*D42</f>
        <v>0</v>
      </c>
      <c r="AU42" s="39"/>
      <c r="AV42" s="42">
        <f>AU42*D42</f>
        <v>0</v>
      </c>
      <c r="AW42" s="43">
        <f t="shared" si="22"/>
        <v>0</v>
      </c>
      <c r="AX42" s="43">
        <f t="shared" si="22"/>
        <v>0</v>
      </c>
      <c r="AY42" s="35"/>
    </row>
    <row r="43" spans="1:51" ht="14.25">
      <c r="A43" s="25">
        <v>35</v>
      </c>
      <c r="B43" s="44" t="s">
        <v>34</v>
      </c>
      <c r="C43" s="37"/>
      <c r="D43" s="38"/>
      <c r="E43" s="39"/>
      <c r="F43" s="40">
        <f t="shared" si="2"/>
        <v>0</v>
      </c>
      <c r="G43" s="40"/>
      <c r="H43" s="40">
        <f t="shared" si="3"/>
        <v>0</v>
      </c>
      <c r="I43" s="40"/>
      <c r="J43" s="40">
        <f t="shared" si="4"/>
        <v>0</v>
      </c>
      <c r="K43" s="40"/>
      <c r="L43" s="40">
        <f t="shared" si="5"/>
        <v>0</v>
      </c>
      <c r="M43" s="40"/>
      <c r="N43" s="41">
        <f t="shared" si="6"/>
        <v>0</v>
      </c>
      <c r="O43" s="40"/>
      <c r="P43" s="40">
        <f t="shared" si="7"/>
        <v>0</v>
      </c>
      <c r="Q43" s="39"/>
      <c r="R43" s="39">
        <f t="shared" si="8"/>
        <v>0</v>
      </c>
      <c r="S43" s="39"/>
      <c r="T43" s="39">
        <f t="shared" si="9"/>
        <v>0</v>
      </c>
      <c r="U43" s="39"/>
      <c r="V43" s="39">
        <f t="shared" si="10"/>
        <v>0</v>
      </c>
      <c r="W43" s="39"/>
      <c r="X43" s="39">
        <f t="shared" si="11"/>
        <v>0</v>
      </c>
      <c r="Y43" s="39"/>
      <c r="Z43" s="39">
        <f t="shared" si="12"/>
        <v>0</v>
      </c>
      <c r="AA43" s="39"/>
      <c r="AB43" s="39">
        <f t="shared" si="13"/>
        <v>0</v>
      </c>
      <c r="AC43" s="39"/>
      <c r="AD43" s="39">
        <f t="shared" si="0"/>
        <v>0</v>
      </c>
      <c r="AE43" s="39"/>
      <c r="AF43" s="39">
        <f t="shared" si="1"/>
        <v>0</v>
      </c>
      <c r="AG43" s="39"/>
      <c r="AH43" s="39">
        <f t="shared" si="14"/>
        <v>0</v>
      </c>
      <c r="AI43" s="39"/>
      <c r="AJ43" s="39">
        <f t="shared" si="15"/>
        <v>0</v>
      </c>
      <c r="AK43" s="39"/>
      <c r="AL43" s="39">
        <f t="shared" si="16"/>
        <v>0</v>
      </c>
      <c r="AM43" s="39"/>
      <c r="AN43" s="39">
        <f t="shared" si="17"/>
        <v>0</v>
      </c>
      <c r="AO43" s="39"/>
      <c r="AP43" s="39">
        <f t="shared" si="18"/>
        <v>0</v>
      </c>
      <c r="AQ43" s="39"/>
      <c r="AR43" s="39">
        <f t="shared" si="19"/>
        <v>0</v>
      </c>
      <c r="AS43" s="39"/>
      <c r="AT43" s="39">
        <f t="shared" si="20"/>
        <v>0</v>
      </c>
      <c r="AU43" s="39"/>
      <c r="AV43" s="42">
        <f t="shared" si="21"/>
        <v>0</v>
      </c>
      <c r="AW43" s="43">
        <f t="shared" si="22"/>
        <v>0</v>
      </c>
      <c r="AX43" s="43">
        <f t="shared" si="22"/>
        <v>0</v>
      </c>
      <c r="AY43" s="35"/>
    </row>
    <row r="44" spans="1:51" ht="14.25">
      <c r="A44" s="25">
        <v>36</v>
      </c>
      <c r="B44" s="45" t="s">
        <v>13</v>
      </c>
      <c r="C44" s="37" t="s">
        <v>14</v>
      </c>
      <c r="D44" s="38">
        <v>445</v>
      </c>
      <c r="E44" s="39"/>
      <c r="F44" s="40">
        <f t="shared" si="2"/>
        <v>0</v>
      </c>
      <c r="G44" s="40"/>
      <c r="H44" s="40">
        <f t="shared" si="3"/>
        <v>0</v>
      </c>
      <c r="I44" s="40"/>
      <c r="J44" s="40">
        <f t="shared" si="4"/>
        <v>0</v>
      </c>
      <c r="K44" s="40"/>
      <c r="L44" s="40">
        <f t="shared" si="5"/>
        <v>0</v>
      </c>
      <c r="M44" s="40"/>
      <c r="N44" s="41">
        <f t="shared" si="6"/>
        <v>0</v>
      </c>
      <c r="O44" s="40"/>
      <c r="P44" s="40">
        <f t="shared" si="7"/>
        <v>0</v>
      </c>
      <c r="Q44" s="39"/>
      <c r="R44" s="39">
        <f t="shared" si="8"/>
        <v>0</v>
      </c>
      <c r="S44" s="39"/>
      <c r="T44" s="39">
        <f t="shared" si="9"/>
        <v>0</v>
      </c>
      <c r="U44" s="39"/>
      <c r="V44" s="39">
        <f t="shared" si="10"/>
        <v>0</v>
      </c>
      <c r="W44" s="39"/>
      <c r="X44" s="39">
        <f t="shared" si="11"/>
        <v>0</v>
      </c>
      <c r="Y44" s="39"/>
      <c r="Z44" s="39">
        <f t="shared" si="12"/>
        <v>0</v>
      </c>
      <c r="AA44" s="39"/>
      <c r="AB44" s="39">
        <f t="shared" si="13"/>
        <v>0</v>
      </c>
      <c r="AC44" s="39"/>
      <c r="AD44" s="39">
        <f t="shared" si="0"/>
        <v>0</v>
      </c>
      <c r="AE44" s="39"/>
      <c r="AF44" s="39">
        <f t="shared" si="1"/>
        <v>0</v>
      </c>
      <c r="AG44" s="39"/>
      <c r="AH44" s="39">
        <f t="shared" si="14"/>
        <v>0</v>
      </c>
      <c r="AI44" s="39"/>
      <c r="AJ44" s="39">
        <f t="shared" si="15"/>
        <v>0</v>
      </c>
      <c r="AK44" s="39"/>
      <c r="AL44" s="39">
        <f t="shared" si="16"/>
        <v>0</v>
      </c>
      <c r="AM44" s="39"/>
      <c r="AN44" s="39">
        <f t="shared" si="17"/>
        <v>0</v>
      </c>
      <c r="AO44" s="39"/>
      <c r="AP44" s="39">
        <f t="shared" si="18"/>
        <v>0</v>
      </c>
      <c r="AQ44" s="39"/>
      <c r="AR44" s="39">
        <f t="shared" si="19"/>
        <v>0</v>
      </c>
      <c r="AS44" s="39"/>
      <c r="AT44" s="39">
        <f t="shared" si="20"/>
        <v>0</v>
      </c>
      <c r="AU44" s="39"/>
      <c r="AV44" s="42">
        <f t="shared" si="21"/>
        <v>0</v>
      </c>
      <c r="AW44" s="43">
        <f t="shared" si="22"/>
        <v>0</v>
      </c>
      <c r="AX44" s="43">
        <f t="shared" si="22"/>
        <v>0</v>
      </c>
      <c r="AY44" s="35"/>
    </row>
    <row r="45" spans="1:51" ht="12.75">
      <c r="A45" s="25">
        <v>37</v>
      </c>
      <c r="B45" s="36" t="s">
        <v>15</v>
      </c>
      <c r="C45" s="37" t="s">
        <v>35</v>
      </c>
      <c r="D45" s="38">
        <v>501</v>
      </c>
      <c r="E45" s="39"/>
      <c r="F45" s="40">
        <f t="shared" si="2"/>
        <v>0</v>
      </c>
      <c r="G45" s="40"/>
      <c r="H45" s="40">
        <f t="shared" si="3"/>
        <v>0</v>
      </c>
      <c r="I45" s="40"/>
      <c r="J45" s="40">
        <f t="shared" si="4"/>
        <v>0</v>
      </c>
      <c r="K45" s="40"/>
      <c r="L45" s="40">
        <f t="shared" si="5"/>
        <v>0</v>
      </c>
      <c r="M45" s="40"/>
      <c r="N45" s="41">
        <f t="shared" si="6"/>
        <v>0</v>
      </c>
      <c r="O45" s="40"/>
      <c r="P45" s="40">
        <f t="shared" si="7"/>
        <v>0</v>
      </c>
      <c r="Q45" s="39"/>
      <c r="R45" s="39">
        <f t="shared" si="8"/>
        <v>0</v>
      </c>
      <c r="S45" s="39"/>
      <c r="T45" s="39">
        <f t="shared" si="9"/>
        <v>0</v>
      </c>
      <c r="U45" s="39"/>
      <c r="V45" s="39">
        <f t="shared" si="10"/>
        <v>0</v>
      </c>
      <c r="W45" s="39"/>
      <c r="X45" s="39">
        <f t="shared" si="11"/>
        <v>0</v>
      </c>
      <c r="Y45" s="39"/>
      <c r="Z45" s="39">
        <f t="shared" si="12"/>
        <v>0</v>
      </c>
      <c r="AA45" s="39"/>
      <c r="AB45" s="39">
        <f t="shared" si="13"/>
        <v>0</v>
      </c>
      <c r="AC45" s="39"/>
      <c r="AD45" s="39">
        <f t="shared" si="0"/>
        <v>0</v>
      </c>
      <c r="AE45" s="39"/>
      <c r="AF45" s="39">
        <f t="shared" si="1"/>
        <v>0</v>
      </c>
      <c r="AG45" s="39"/>
      <c r="AH45" s="39">
        <f t="shared" si="14"/>
        <v>0</v>
      </c>
      <c r="AI45" s="39"/>
      <c r="AJ45" s="39">
        <f t="shared" si="15"/>
        <v>0</v>
      </c>
      <c r="AK45" s="39"/>
      <c r="AL45" s="39">
        <f t="shared" si="16"/>
        <v>0</v>
      </c>
      <c r="AM45" s="39"/>
      <c r="AN45" s="39">
        <f t="shared" si="17"/>
        <v>0</v>
      </c>
      <c r="AO45" s="39"/>
      <c r="AP45" s="39">
        <f t="shared" si="18"/>
        <v>0</v>
      </c>
      <c r="AQ45" s="39"/>
      <c r="AR45" s="39">
        <f t="shared" si="19"/>
        <v>0</v>
      </c>
      <c r="AS45" s="39"/>
      <c r="AT45" s="39">
        <f t="shared" si="20"/>
        <v>0</v>
      </c>
      <c r="AU45" s="39"/>
      <c r="AV45" s="42">
        <f t="shared" si="21"/>
        <v>0</v>
      </c>
      <c r="AW45" s="43">
        <f t="shared" si="22"/>
        <v>0</v>
      </c>
      <c r="AX45" s="43">
        <f t="shared" si="22"/>
        <v>0</v>
      </c>
      <c r="AY45" s="35"/>
    </row>
    <row r="46" spans="1:51" ht="12.75">
      <c r="A46" s="25">
        <v>38</v>
      </c>
      <c r="B46" s="36" t="s">
        <v>16</v>
      </c>
      <c r="C46" s="37" t="s">
        <v>35</v>
      </c>
      <c r="D46" s="38">
        <v>539</v>
      </c>
      <c r="E46" s="39"/>
      <c r="F46" s="40">
        <f t="shared" si="2"/>
        <v>0</v>
      </c>
      <c r="G46" s="40"/>
      <c r="H46" s="40">
        <f t="shared" si="3"/>
        <v>0</v>
      </c>
      <c r="I46" s="40"/>
      <c r="J46" s="40">
        <f t="shared" si="4"/>
        <v>0</v>
      </c>
      <c r="K46" s="40"/>
      <c r="L46" s="40">
        <f t="shared" si="5"/>
        <v>0</v>
      </c>
      <c r="M46" s="40"/>
      <c r="N46" s="41">
        <f t="shared" si="6"/>
        <v>0</v>
      </c>
      <c r="O46" s="40"/>
      <c r="P46" s="40">
        <f t="shared" si="7"/>
        <v>0</v>
      </c>
      <c r="Q46" s="39"/>
      <c r="R46" s="39">
        <f t="shared" si="8"/>
        <v>0</v>
      </c>
      <c r="S46" s="39"/>
      <c r="T46" s="39">
        <f t="shared" si="9"/>
        <v>0</v>
      </c>
      <c r="U46" s="39"/>
      <c r="V46" s="39">
        <f t="shared" si="10"/>
        <v>0</v>
      </c>
      <c r="W46" s="39"/>
      <c r="X46" s="39">
        <f t="shared" si="11"/>
        <v>0</v>
      </c>
      <c r="Y46" s="39"/>
      <c r="Z46" s="39">
        <f t="shared" si="12"/>
        <v>0</v>
      </c>
      <c r="AA46" s="39"/>
      <c r="AB46" s="39">
        <f t="shared" si="13"/>
        <v>0</v>
      </c>
      <c r="AC46" s="39"/>
      <c r="AD46" s="39">
        <f t="shared" si="0"/>
        <v>0</v>
      </c>
      <c r="AE46" s="39"/>
      <c r="AF46" s="39">
        <f t="shared" si="1"/>
        <v>0</v>
      </c>
      <c r="AG46" s="39"/>
      <c r="AH46" s="39">
        <f t="shared" si="14"/>
        <v>0</v>
      </c>
      <c r="AI46" s="39"/>
      <c r="AJ46" s="39">
        <f t="shared" si="15"/>
        <v>0</v>
      </c>
      <c r="AK46" s="39"/>
      <c r="AL46" s="39">
        <f t="shared" si="16"/>
        <v>0</v>
      </c>
      <c r="AM46" s="39"/>
      <c r="AN46" s="39">
        <f t="shared" si="17"/>
        <v>0</v>
      </c>
      <c r="AO46" s="39"/>
      <c r="AP46" s="39">
        <f t="shared" si="18"/>
        <v>0</v>
      </c>
      <c r="AQ46" s="39"/>
      <c r="AR46" s="39">
        <f t="shared" si="19"/>
        <v>0</v>
      </c>
      <c r="AS46" s="39"/>
      <c r="AT46" s="39">
        <f t="shared" si="20"/>
        <v>0</v>
      </c>
      <c r="AU46" s="39"/>
      <c r="AV46" s="42">
        <f t="shared" si="21"/>
        <v>0</v>
      </c>
      <c r="AW46" s="43">
        <f t="shared" si="22"/>
        <v>0</v>
      </c>
      <c r="AX46" s="43">
        <f t="shared" si="22"/>
        <v>0</v>
      </c>
      <c r="AY46" s="35"/>
    </row>
    <row r="47" spans="1:51" ht="12.75">
      <c r="A47" s="25">
        <v>39</v>
      </c>
      <c r="B47" s="36" t="s">
        <v>17</v>
      </c>
      <c r="C47" s="37" t="s">
        <v>35</v>
      </c>
      <c r="D47" s="38">
        <v>594</v>
      </c>
      <c r="E47" s="39"/>
      <c r="F47" s="40">
        <f t="shared" si="2"/>
        <v>0</v>
      </c>
      <c r="G47" s="40"/>
      <c r="H47" s="40">
        <f t="shared" si="3"/>
        <v>0</v>
      </c>
      <c r="I47" s="40"/>
      <c r="J47" s="40">
        <f t="shared" si="4"/>
        <v>0</v>
      </c>
      <c r="K47" s="40"/>
      <c r="L47" s="40">
        <f t="shared" si="5"/>
        <v>0</v>
      </c>
      <c r="M47" s="40"/>
      <c r="N47" s="41">
        <f t="shared" si="6"/>
        <v>0</v>
      </c>
      <c r="O47" s="40"/>
      <c r="P47" s="40">
        <f t="shared" si="7"/>
        <v>0</v>
      </c>
      <c r="Q47" s="39"/>
      <c r="R47" s="39">
        <f t="shared" si="8"/>
        <v>0</v>
      </c>
      <c r="S47" s="39"/>
      <c r="T47" s="39">
        <f t="shared" si="9"/>
        <v>0</v>
      </c>
      <c r="U47" s="39"/>
      <c r="V47" s="39">
        <f t="shared" si="10"/>
        <v>0</v>
      </c>
      <c r="W47" s="39"/>
      <c r="X47" s="39">
        <f t="shared" si="11"/>
        <v>0</v>
      </c>
      <c r="Y47" s="39"/>
      <c r="Z47" s="39">
        <f t="shared" si="12"/>
        <v>0</v>
      </c>
      <c r="AA47" s="39"/>
      <c r="AB47" s="39">
        <f t="shared" si="13"/>
        <v>0</v>
      </c>
      <c r="AC47" s="39"/>
      <c r="AD47" s="39">
        <f t="shared" si="0"/>
        <v>0</v>
      </c>
      <c r="AE47" s="39"/>
      <c r="AF47" s="39">
        <f t="shared" si="1"/>
        <v>0</v>
      </c>
      <c r="AG47" s="39"/>
      <c r="AH47" s="39">
        <f t="shared" si="14"/>
        <v>0</v>
      </c>
      <c r="AI47" s="39"/>
      <c r="AJ47" s="39">
        <f t="shared" si="15"/>
        <v>0</v>
      </c>
      <c r="AK47" s="39"/>
      <c r="AL47" s="39">
        <f t="shared" si="16"/>
        <v>0</v>
      </c>
      <c r="AM47" s="39"/>
      <c r="AN47" s="39">
        <f t="shared" si="17"/>
        <v>0</v>
      </c>
      <c r="AO47" s="39"/>
      <c r="AP47" s="39">
        <f t="shared" si="18"/>
        <v>0</v>
      </c>
      <c r="AQ47" s="39"/>
      <c r="AR47" s="39">
        <f t="shared" si="19"/>
        <v>0</v>
      </c>
      <c r="AS47" s="39"/>
      <c r="AT47" s="39">
        <f t="shared" si="20"/>
        <v>0</v>
      </c>
      <c r="AU47" s="39"/>
      <c r="AV47" s="42">
        <f t="shared" si="21"/>
        <v>0</v>
      </c>
      <c r="AW47" s="43">
        <f t="shared" si="22"/>
        <v>0</v>
      </c>
      <c r="AX47" s="43">
        <f t="shared" si="22"/>
        <v>0</v>
      </c>
      <c r="AY47" s="35"/>
    </row>
    <row r="48" spans="1:51" ht="12.75">
      <c r="A48" s="25">
        <v>40</v>
      </c>
      <c r="B48" s="36" t="s">
        <v>36</v>
      </c>
      <c r="C48" s="37" t="s">
        <v>35</v>
      </c>
      <c r="D48" s="38">
        <v>638</v>
      </c>
      <c r="E48" s="39"/>
      <c r="F48" s="40">
        <f t="shared" si="2"/>
        <v>0</v>
      </c>
      <c r="G48" s="40"/>
      <c r="H48" s="40">
        <f t="shared" si="3"/>
        <v>0</v>
      </c>
      <c r="I48" s="40"/>
      <c r="J48" s="40">
        <f t="shared" si="4"/>
        <v>0</v>
      </c>
      <c r="K48" s="40"/>
      <c r="L48" s="40">
        <f t="shared" si="5"/>
        <v>0</v>
      </c>
      <c r="M48" s="40"/>
      <c r="N48" s="41">
        <f t="shared" si="6"/>
        <v>0</v>
      </c>
      <c r="O48" s="40"/>
      <c r="P48" s="40">
        <f t="shared" si="7"/>
        <v>0</v>
      </c>
      <c r="Q48" s="39"/>
      <c r="R48" s="39">
        <f t="shared" si="8"/>
        <v>0</v>
      </c>
      <c r="S48" s="39"/>
      <c r="T48" s="39">
        <f t="shared" si="9"/>
        <v>0</v>
      </c>
      <c r="U48" s="39"/>
      <c r="V48" s="39">
        <f t="shared" si="10"/>
        <v>0</v>
      </c>
      <c r="W48" s="39"/>
      <c r="X48" s="39">
        <f t="shared" si="11"/>
        <v>0</v>
      </c>
      <c r="Y48" s="39"/>
      <c r="Z48" s="39">
        <f t="shared" si="12"/>
        <v>0</v>
      </c>
      <c r="AA48" s="39"/>
      <c r="AB48" s="39">
        <f t="shared" si="13"/>
        <v>0</v>
      </c>
      <c r="AC48" s="39"/>
      <c r="AD48" s="39">
        <f t="shared" si="0"/>
        <v>0</v>
      </c>
      <c r="AE48" s="39"/>
      <c r="AF48" s="39">
        <f t="shared" si="1"/>
        <v>0</v>
      </c>
      <c r="AG48" s="39"/>
      <c r="AH48" s="39">
        <f t="shared" si="14"/>
        <v>0</v>
      </c>
      <c r="AI48" s="39"/>
      <c r="AJ48" s="39">
        <f t="shared" si="15"/>
        <v>0</v>
      </c>
      <c r="AK48" s="39"/>
      <c r="AL48" s="39">
        <f t="shared" si="16"/>
        <v>0</v>
      </c>
      <c r="AM48" s="39"/>
      <c r="AN48" s="39">
        <f t="shared" si="17"/>
        <v>0</v>
      </c>
      <c r="AO48" s="39"/>
      <c r="AP48" s="39">
        <f t="shared" si="18"/>
        <v>0</v>
      </c>
      <c r="AQ48" s="39"/>
      <c r="AR48" s="39">
        <f t="shared" si="19"/>
        <v>0</v>
      </c>
      <c r="AS48" s="39"/>
      <c r="AT48" s="39">
        <f t="shared" si="20"/>
        <v>0</v>
      </c>
      <c r="AU48" s="39"/>
      <c r="AV48" s="42">
        <f t="shared" si="21"/>
        <v>0</v>
      </c>
      <c r="AW48" s="43">
        <f t="shared" si="22"/>
        <v>0</v>
      </c>
      <c r="AX48" s="43">
        <f t="shared" si="22"/>
        <v>0</v>
      </c>
      <c r="AY48" s="35"/>
    </row>
    <row r="49" spans="1:51" ht="12.75">
      <c r="A49" s="25">
        <v>41</v>
      </c>
      <c r="B49" s="36" t="s">
        <v>19</v>
      </c>
      <c r="C49" s="37" t="s">
        <v>35</v>
      </c>
      <c r="D49" s="38">
        <v>860</v>
      </c>
      <c r="E49" s="39"/>
      <c r="F49" s="40">
        <f t="shared" si="2"/>
        <v>0</v>
      </c>
      <c r="G49" s="40"/>
      <c r="H49" s="40">
        <f t="shared" si="3"/>
        <v>0</v>
      </c>
      <c r="I49" s="40"/>
      <c r="J49" s="40">
        <f t="shared" si="4"/>
        <v>0</v>
      </c>
      <c r="K49" s="40"/>
      <c r="L49" s="40">
        <f t="shared" si="5"/>
        <v>0</v>
      </c>
      <c r="M49" s="40"/>
      <c r="N49" s="41">
        <f t="shared" si="6"/>
        <v>0</v>
      </c>
      <c r="O49" s="40"/>
      <c r="P49" s="40">
        <f t="shared" si="7"/>
        <v>0</v>
      </c>
      <c r="Q49" s="39"/>
      <c r="R49" s="39">
        <f t="shared" si="8"/>
        <v>0</v>
      </c>
      <c r="S49" s="39"/>
      <c r="T49" s="39">
        <f t="shared" si="9"/>
        <v>0</v>
      </c>
      <c r="U49" s="39"/>
      <c r="V49" s="39">
        <f t="shared" si="10"/>
        <v>0</v>
      </c>
      <c r="W49" s="39"/>
      <c r="X49" s="39">
        <f t="shared" si="11"/>
        <v>0</v>
      </c>
      <c r="Y49" s="39"/>
      <c r="Z49" s="39">
        <f t="shared" si="12"/>
        <v>0</v>
      </c>
      <c r="AA49" s="39"/>
      <c r="AB49" s="39">
        <f t="shared" si="13"/>
        <v>0</v>
      </c>
      <c r="AC49" s="39"/>
      <c r="AD49" s="39">
        <f t="shared" si="0"/>
        <v>0</v>
      </c>
      <c r="AE49" s="39"/>
      <c r="AF49" s="39">
        <f t="shared" si="1"/>
        <v>0</v>
      </c>
      <c r="AG49" s="39"/>
      <c r="AH49" s="39">
        <f t="shared" si="14"/>
        <v>0</v>
      </c>
      <c r="AI49" s="39"/>
      <c r="AJ49" s="39">
        <f t="shared" si="15"/>
        <v>0</v>
      </c>
      <c r="AK49" s="39"/>
      <c r="AL49" s="39">
        <f t="shared" si="16"/>
        <v>0</v>
      </c>
      <c r="AM49" s="39"/>
      <c r="AN49" s="39">
        <f t="shared" si="17"/>
        <v>0</v>
      </c>
      <c r="AO49" s="39"/>
      <c r="AP49" s="39">
        <f t="shared" si="18"/>
        <v>0</v>
      </c>
      <c r="AQ49" s="39"/>
      <c r="AR49" s="39">
        <f t="shared" si="19"/>
        <v>0</v>
      </c>
      <c r="AS49" s="39"/>
      <c r="AT49" s="39">
        <f t="shared" si="20"/>
        <v>0</v>
      </c>
      <c r="AU49" s="39"/>
      <c r="AV49" s="42">
        <f t="shared" si="21"/>
        <v>0</v>
      </c>
      <c r="AW49" s="43">
        <f t="shared" si="22"/>
        <v>0</v>
      </c>
      <c r="AX49" s="43">
        <f t="shared" si="22"/>
        <v>0</v>
      </c>
      <c r="AY49" s="35"/>
    </row>
    <row r="50" spans="1:51" ht="12.75">
      <c r="A50" s="25">
        <v>42</v>
      </c>
      <c r="B50" s="36" t="s">
        <v>20</v>
      </c>
      <c r="C50" s="37" t="s">
        <v>35</v>
      </c>
      <c r="D50" s="38">
        <v>1122</v>
      </c>
      <c r="E50" s="39"/>
      <c r="F50" s="40">
        <f t="shared" si="2"/>
        <v>0</v>
      </c>
      <c r="G50" s="40"/>
      <c r="H50" s="40">
        <f t="shared" si="3"/>
        <v>0</v>
      </c>
      <c r="I50" s="40"/>
      <c r="J50" s="40">
        <f t="shared" si="4"/>
        <v>0</v>
      </c>
      <c r="K50" s="40"/>
      <c r="L50" s="40">
        <f t="shared" si="5"/>
        <v>0</v>
      </c>
      <c r="M50" s="40"/>
      <c r="N50" s="41">
        <f t="shared" si="6"/>
        <v>0</v>
      </c>
      <c r="O50" s="40"/>
      <c r="P50" s="40">
        <f t="shared" si="7"/>
        <v>0</v>
      </c>
      <c r="Q50" s="39"/>
      <c r="R50" s="39">
        <f t="shared" si="8"/>
        <v>0</v>
      </c>
      <c r="S50" s="39"/>
      <c r="T50" s="39">
        <f t="shared" si="9"/>
        <v>0</v>
      </c>
      <c r="U50" s="39"/>
      <c r="V50" s="39">
        <f t="shared" si="10"/>
        <v>0</v>
      </c>
      <c r="W50" s="39"/>
      <c r="X50" s="39">
        <f t="shared" si="11"/>
        <v>0</v>
      </c>
      <c r="Y50" s="39"/>
      <c r="Z50" s="39">
        <f t="shared" si="12"/>
        <v>0</v>
      </c>
      <c r="AA50" s="39"/>
      <c r="AB50" s="39">
        <f t="shared" si="13"/>
        <v>0</v>
      </c>
      <c r="AC50" s="39"/>
      <c r="AD50" s="39">
        <f t="shared" si="0"/>
        <v>0</v>
      </c>
      <c r="AE50" s="39"/>
      <c r="AF50" s="39">
        <f t="shared" si="1"/>
        <v>0</v>
      </c>
      <c r="AG50" s="39"/>
      <c r="AH50" s="39">
        <f t="shared" si="14"/>
        <v>0</v>
      </c>
      <c r="AI50" s="39"/>
      <c r="AJ50" s="39">
        <f t="shared" si="15"/>
        <v>0</v>
      </c>
      <c r="AK50" s="39"/>
      <c r="AL50" s="39">
        <f t="shared" si="16"/>
        <v>0</v>
      </c>
      <c r="AM50" s="39"/>
      <c r="AN50" s="39">
        <f t="shared" si="17"/>
        <v>0</v>
      </c>
      <c r="AO50" s="39"/>
      <c r="AP50" s="39">
        <f t="shared" si="18"/>
        <v>0</v>
      </c>
      <c r="AQ50" s="39"/>
      <c r="AR50" s="39">
        <f t="shared" si="19"/>
        <v>0</v>
      </c>
      <c r="AS50" s="39"/>
      <c r="AT50" s="39">
        <f t="shared" si="20"/>
        <v>0</v>
      </c>
      <c r="AU50" s="39"/>
      <c r="AV50" s="42">
        <f t="shared" si="21"/>
        <v>0</v>
      </c>
      <c r="AW50" s="43">
        <f t="shared" si="22"/>
        <v>0</v>
      </c>
      <c r="AX50" s="43">
        <f t="shared" si="22"/>
        <v>0</v>
      </c>
      <c r="AY50" s="35"/>
    </row>
    <row r="51" spans="1:51" ht="12.75">
      <c r="A51" s="25">
        <v>43</v>
      </c>
      <c r="B51" s="36" t="s">
        <v>21</v>
      </c>
      <c r="C51" s="37" t="s">
        <v>14</v>
      </c>
      <c r="D51" s="38">
        <v>1300</v>
      </c>
      <c r="E51" s="39"/>
      <c r="F51" s="40">
        <f>E51*D51</f>
        <v>0</v>
      </c>
      <c r="G51" s="40"/>
      <c r="H51" s="40">
        <f>G51*D51</f>
        <v>0</v>
      </c>
      <c r="I51" s="40"/>
      <c r="J51" s="40">
        <f>I51*D51</f>
        <v>0</v>
      </c>
      <c r="K51" s="40"/>
      <c r="L51" s="40">
        <f>K51*D51</f>
        <v>0</v>
      </c>
      <c r="M51" s="40"/>
      <c r="N51" s="41">
        <f>M51*D51</f>
        <v>0</v>
      </c>
      <c r="O51" s="40"/>
      <c r="P51" s="40">
        <f>O51*D51</f>
        <v>0</v>
      </c>
      <c r="Q51" s="39"/>
      <c r="R51" s="39">
        <f>Q51*D51</f>
        <v>0</v>
      </c>
      <c r="S51" s="39"/>
      <c r="T51" s="39">
        <f>S51*D51</f>
        <v>0</v>
      </c>
      <c r="U51" s="39"/>
      <c r="V51" s="39">
        <f>U51*D51</f>
        <v>0</v>
      </c>
      <c r="W51" s="39"/>
      <c r="X51" s="39">
        <f>W51*D51</f>
        <v>0</v>
      </c>
      <c r="Y51" s="39"/>
      <c r="Z51" s="39">
        <f>Y51*D51</f>
        <v>0</v>
      </c>
      <c r="AA51" s="39"/>
      <c r="AB51" s="39">
        <f>AA51*D51</f>
        <v>0</v>
      </c>
      <c r="AC51" s="39"/>
      <c r="AD51" s="39">
        <f>AC51*D51</f>
        <v>0</v>
      </c>
      <c r="AE51" s="39"/>
      <c r="AF51" s="39">
        <f>AE51*D51</f>
        <v>0</v>
      </c>
      <c r="AG51" s="39"/>
      <c r="AH51" s="39">
        <f>AG51*D51</f>
        <v>0</v>
      </c>
      <c r="AI51" s="39"/>
      <c r="AJ51" s="39">
        <f>AI51*D51</f>
        <v>0</v>
      </c>
      <c r="AK51" s="39"/>
      <c r="AL51" s="39">
        <f>AK51*D51</f>
        <v>0</v>
      </c>
      <c r="AM51" s="39"/>
      <c r="AN51" s="39">
        <f>AM51*D51</f>
        <v>0</v>
      </c>
      <c r="AO51" s="39"/>
      <c r="AP51" s="39">
        <f>AO51*D51</f>
        <v>0</v>
      </c>
      <c r="AQ51" s="39"/>
      <c r="AR51" s="39">
        <f>AQ51*D51</f>
        <v>0</v>
      </c>
      <c r="AS51" s="39"/>
      <c r="AT51" s="39">
        <f t="shared" si="20"/>
        <v>0</v>
      </c>
      <c r="AU51" s="39"/>
      <c r="AV51" s="42">
        <f t="shared" si="21"/>
        <v>0</v>
      </c>
      <c r="AW51" s="43">
        <f t="shared" si="22"/>
        <v>0</v>
      </c>
      <c r="AX51" s="43">
        <f t="shared" si="22"/>
        <v>0</v>
      </c>
      <c r="AY51" s="35"/>
    </row>
    <row r="52" spans="1:51" ht="12.75">
      <c r="A52" s="25">
        <v>44</v>
      </c>
      <c r="B52" s="36" t="s">
        <v>32</v>
      </c>
      <c r="C52" s="37"/>
      <c r="D52" s="38"/>
      <c r="E52" s="39"/>
      <c r="F52" s="40">
        <f t="shared" si="2"/>
        <v>0</v>
      </c>
      <c r="G52" s="40"/>
      <c r="H52" s="40">
        <f t="shared" si="3"/>
        <v>0</v>
      </c>
      <c r="I52" s="40"/>
      <c r="J52" s="40">
        <f t="shared" si="4"/>
        <v>0</v>
      </c>
      <c r="K52" s="40"/>
      <c r="L52" s="40">
        <f t="shared" si="5"/>
        <v>0</v>
      </c>
      <c r="M52" s="40"/>
      <c r="N52" s="41">
        <f t="shared" si="6"/>
        <v>0</v>
      </c>
      <c r="O52" s="40"/>
      <c r="P52" s="40">
        <f t="shared" si="7"/>
        <v>0</v>
      </c>
      <c r="Q52" s="39"/>
      <c r="R52" s="39">
        <f t="shared" si="8"/>
        <v>0</v>
      </c>
      <c r="S52" s="39"/>
      <c r="T52" s="39">
        <f t="shared" si="9"/>
        <v>0</v>
      </c>
      <c r="U52" s="39"/>
      <c r="V52" s="39">
        <f t="shared" si="10"/>
        <v>0</v>
      </c>
      <c r="W52" s="39"/>
      <c r="X52" s="39">
        <f t="shared" si="11"/>
        <v>0</v>
      </c>
      <c r="Y52" s="39"/>
      <c r="Z52" s="39">
        <f t="shared" si="12"/>
        <v>0</v>
      </c>
      <c r="AA52" s="39"/>
      <c r="AB52" s="39">
        <f t="shared" si="13"/>
        <v>0</v>
      </c>
      <c r="AC52" s="39"/>
      <c r="AD52" s="39">
        <f t="shared" si="0"/>
        <v>0</v>
      </c>
      <c r="AE52" s="39"/>
      <c r="AF52" s="39">
        <f t="shared" si="1"/>
        <v>0</v>
      </c>
      <c r="AG52" s="39"/>
      <c r="AH52" s="39">
        <f t="shared" si="14"/>
        <v>0</v>
      </c>
      <c r="AI52" s="39"/>
      <c r="AJ52" s="39">
        <f t="shared" si="15"/>
        <v>0</v>
      </c>
      <c r="AK52" s="39"/>
      <c r="AL52" s="39">
        <f t="shared" si="16"/>
        <v>0</v>
      </c>
      <c r="AM52" s="39"/>
      <c r="AN52" s="39">
        <f t="shared" si="17"/>
        <v>0</v>
      </c>
      <c r="AO52" s="39"/>
      <c r="AP52" s="39">
        <f t="shared" si="18"/>
        <v>0</v>
      </c>
      <c r="AQ52" s="39"/>
      <c r="AR52" s="39">
        <f t="shared" si="19"/>
        <v>0</v>
      </c>
      <c r="AS52" s="39"/>
      <c r="AT52" s="39">
        <f t="shared" si="20"/>
        <v>0</v>
      </c>
      <c r="AU52" s="39"/>
      <c r="AV52" s="42">
        <f t="shared" si="21"/>
        <v>0</v>
      </c>
      <c r="AW52" s="43">
        <f t="shared" si="22"/>
        <v>0</v>
      </c>
      <c r="AX52" s="43">
        <f t="shared" si="22"/>
        <v>0</v>
      </c>
      <c r="AY52" s="35"/>
    </row>
    <row r="53" spans="1:51" ht="12.75">
      <c r="A53" s="25">
        <v>45</v>
      </c>
      <c r="B53" s="36" t="s">
        <v>13</v>
      </c>
      <c r="C53" s="37" t="s">
        <v>33</v>
      </c>
      <c r="D53" s="38">
        <v>286</v>
      </c>
      <c r="E53" s="39"/>
      <c r="F53" s="40">
        <f t="shared" si="2"/>
        <v>0</v>
      </c>
      <c r="G53" s="40"/>
      <c r="H53" s="40">
        <f t="shared" si="3"/>
        <v>0</v>
      </c>
      <c r="I53" s="40"/>
      <c r="J53" s="40">
        <f t="shared" si="4"/>
        <v>0</v>
      </c>
      <c r="K53" s="40"/>
      <c r="L53" s="40">
        <f t="shared" si="5"/>
        <v>0</v>
      </c>
      <c r="M53" s="40"/>
      <c r="N53" s="41">
        <f t="shared" si="6"/>
        <v>0</v>
      </c>
      <c r="O53" s="40"/>
      <c r="P53" s="40">
        <f t="shared" si="7"/>
        <v>0</v>
      </c>
      <c r="Q53" s="39"/>
      <c r="R53" s="39">
        <f t="shared" si="8"/>
        <v>0</v>
      </c>
      <c r="S53" s="39"/>
      <c r="T53" s="39">
        <f t="shared" si="9"/>
        <v>0</v>
      </c>
      <c r="U53" s="39"/>
      <c r="V53" s="39">
        <f t="shared" si="10"/>
        <v>0</v>
      </c>
      <c r="W53" s="39"/>
      <c r="X53" s="39">
        <f t="shared" si="11"/>
        <v>0</v>
      </c>
      <c r="Y53" s="39"/>
      <c r="Z53" s="39">
        <f t="shared" si="12"/>
        <v>0</v>
      </c>
      <c r="AA53" s="39"/>
      <c r="AB53" s="39">
        <f t="shared" si="13"/>
        <v>0</v>
      </c>
      <c r="AC53" s="39"/>
      <c r="AD53" s="39">
        <f t="shared" si="0"/>
        <v>0</v>
      </c>
      <c r="AE53" s="39"/>
      <c r="AF53" s="39">
        <f t="shared" si="1"/>
        <v>0</v>
      </c>
      <c r="AG53" s="39"/>
      <c r="AH53" s="39">
        <f t="shared" si="14"/>
        <v>0</v>
      </c>
      <c r="AI53" s="39"/>
      <c r="AJ53" s="39">
        <f t="shared" si="15"/>
        <v>0</v>
      </c>
      <c r="AK53" s="39"/>
      <c r="AL53" s="39">
        <f t="shared" si="16"/>
        <v>0</v>
      </c>
      <c r="AM53" s="39"/>
      <c r="AN53" s="39">
        <f t="shared" si="17"/>
        <v>0</v>
      </c>
      <c r="AO53" s="39"/>
      <c r="AP53" s="39">
        <f t="shared" si="18"/>
        <v>0</v>
      </c>
      <c r="AQ53" s="39"/>
      <c r="AR53" s="39">
        <f t="shared" si="19"/>
        <v>0</v>
      </c>
      <c r="AS53" s="39"/>
      <c r="AT53" s="39">
        <f t="shared" si="20"/>
        <v>0</v>
      </c>
      <c r="AU53" s="39"/>
      <c r="AV53" s="42">
        <f t="shared" si="21"/>
        <v>0</v>
      </c>
      <c r="AW53" s="43">
        <f t="shared" si="22"/>
        <v>0</v>
      </c>
      <c r="AX53" s="43">
        <f t="shared" si="22"/>
        <v>0</v>
      </c>
      <c r="AY53" s="35"/>
    </row>
    <row r="54" spans="1:51" ht="12.75">
      <c r="A54" s="25">
        <v>46</v>
      </c>
      <c r="B54" s="36" t="s">
        <v>15</v>
      </c>
      <c r="C54" s="37" t="s">
        <v>33</v>
      </c>
      <c r="D54" s="38">
        <v>302</v>
      </c>
      <c r="E54" s="39"/>
      <c r="F54" s="40">
        <f t="shared" si="2"/>
        <v>0</v>
      </c>
      <c r="G54" s="40"/>
      <c r="H54" s="40">
        <f t="shared" si="3"/>
        <v>0</v>
      </c>
      <c r="I54" s="40"/>
      <c r="J54" s="40">
        <f t="shared" si="4"/>
        <v>0</v>
      </c>
      <c r="K54" s="40"/>
      <c r="L54" s="40">
        <f t="shared" si="5"/>
        <v>0</v>
      </c>
      <c r="M54" s="40"/>
      <c r="N54" s="41">
        <f t="shared" si="6"/>
        <v>0</v>
      </c>
      <c r="O54" s="40"/>
      <c r="P54" s="40">
        <f t="shared" si="7"/>
        <v>0</v>
      </c>
      <c r="Q54" s="39"/>
      <c r="R54" s="39">
        <f t="shared" si="8"/>
        <v>0</v>
      </c>
      <c r="S54" s="39"/>
      <c r="T54" s="39">
        <f t="shared" si="9"/>
        <v>0</v>
      </c>
      <c r="U54" s="39"/>
      <c r="V54" s="39">
        <f t="shared" si="10"/>
        <v>0</v>
      </c>
      <c r="W54" s="39"/>
      <c r="X54" s="39">
        <f t="shared" si="11"/>
        <v>0</v>
      </c>
      <c r="Y54" s="39"/>
      <c r="Z54" s="39">
        <f t="shared" si="12"/>
        <v>0</v>
      </c>
      <c r="AA54" s="39"/>
      <c r="AB54" s="39">
        <f t="shared" si="13"/>
        <v>0</v>
      </c>
      <c r="AC54" s="39"/>
      <c r="AD54" s="39">
        <f t="shared" si="0"/>
        <v>0</v>
      </c>
      <c r="AE54" s="39"/>
      <c r="AF54" s="39">
        <f t="shared" si="1"/>
        <v>0</v>
      </c>
      <c r="AG54" s="39"/>
      <c r="AH54" s="39">
        <f t="shared" si="14"/>
        <v>0</v>
      </c>
      <c r="AI54" s="39"/>
      <c r="AJ54" s="39">
        <f t="shared" si="15"/>
        <v>0</v>
      </c>
      <c r="AK54" s="39"/>
      <c r="AL54" s="39">
        <f t="shared" si="16"/>
        <v>0</v>
      </c>
      <c r="AM54" s="39"/>
      <c r="AN54" s="39">
        <f t="shared" si="17"/>
        <v>0</v>
      </c>
      <c r="AO54" s="39"/>
      <c r="AP54" s="39">
        <f t="shared" si="18"/>
        <v>0</v>
      </c>
      <c r="AQ54" s="39"/>
      <c r="AR54" s="39">
        <f t="shared" si="19"/>
        <v>0</v>
      </c>
      <c r="AS54" s="39"/>
      <c r="AT54" s="39">
        <f t="shared" si="20"/>
        <v>0</v>
      </c>
      <c r="AU54" s="39"/>
      <c r="AV54" s="42">
        <f t="shared" si="21"/>
        <v>0</v>
      </c>
      <c r="AW54" s="43">
        <f t="shared" si="22"/>
        <v>0</v>
      </c>
      <c r="AX54" s="43">
        <f t="shared" si="22"/>
        <v>0</v>
      </c>
      <c r="AY54" s="35"/>
    </row>
    <row r="55" spans="1:51" ht="12.75">
      <c r="A55" s="25">
        <v>47</v>
      </c>
      <c r="B55" s="36" t="s">
        <v>16</v>
      </c>
      <c r="C55" s="37" t="s">
        <v>33</v>
      </c>
      <c r="D55" s="38">
        <v>407</v>
      </c>
      <c r="E55" s="39"/>
      <c r="F55" s="40">
        <f t="shared" si="2"/>
        <v>0</v>
      </c>
      <c r="G55" s="40"/>
      <c r="H55" s="40">
        <f>G55*D55</f>
        <v>0</v>
      </c>
      <c r="I55" s="40"/>
      <c r="J55" s="40">
        <f>I55*D55</f>
        <v>0</v>
      </c>
      <c r="K55" s="40"/>
      <c r="L55" s="40">
        <f>K55*D55</f>
        <v>0</v>
      </c>
      <c r="M55" s="40"/>
      <c r="N55" s="41">
        <f t="shared" si="6"/>
        <v>0</v>
      </c>
      <c r="O55" s="40"/>
      <c r="P55" s="40">
        <f t="shared" si="7"/>
        <v>0</v>
      </c>
      <c r="Q55" s="39"/>
      <c r="R55" s="39">
        <f t="shared" si="8"/>
        <v>0</v>
      </c>
      <c r="S55" s="39"/>
      <c r="T55" s="39">
        <f t="shared" si="9"/>
        <v>0</v>
      </c>
      <c r="U55" s="39"/>
      <c r="V55" s="39">
        <f t="shared" si="10"/>
        <v>0</v>
      </c>
      <c r="W55" s="39"/>
      <c r="X55" s="39">
        <f t="shared" si="11"/>
        <v>0</v>
      </c>
      <c r="Y55" s="39"/>
      <c r="Z55" s="39">
        <f t="shared" si="12"/>
        <v>0</v>
      </c>
      <c r="AA55" s="39"/>
      <c r="AB55" s="39">
        <f t="shared" si="13"/>
        <v>0</v>
      </c>
      <c r="AC55" s="39"/>
      <c r="AD55" s="39">
        <f>AC55*D55</f>
        <v>0</v>
      </c>
      <c r="AE55" s="39"/>
      <c r="AF55" s="39">
        <f>AE55*D55</f>
        <v>0</v>
      </c>
      <c r="AG55" s="39"/>
      <c r="AH55" s="39">
        <f>AG55*D55</f>
        <v>0</v>
      </c>
      <c r="AI55" s="39"/>
      <c r="AJ55" s="39">
        <f>AI55*D55</f>
        <v>0</v>
      </c>
      <c r="AK55" s="39"/>
      <c r="AL55" s="39">
        <f>AK55*D55</f>
        <v>0</v>
      </c>
      <c r="AM55" s="39"/>
      <c r="AN55" s="39">
        <f>AM55*D55</f>
        <v>0</v>
      </c>
      <c r="AO55" s="39"/>
      <c r="AP55" s="39">
        <f>AO55*D55</f>
        <v>0</v>
      </c>
      <c r="AQ55" s="39"/>
      <c r="AR55" s="39">
        <f>AQ55*D55</f>
        <v>0</v>
      </c>
      <c r="AS55" s="39"/>
      <c r="AT55" s="39">
        <f>AS55*D55</f>
        <v>0</v>
      </c>
      <c r="AU55" s="39"/>
      <c r="AV55" s="42">
        <f>AU55*D55</f>
        <v>0</v>
      </c>
      <c r="AW55" s="43">
        <f t="shared" si="22"/>
        <v>0</v>
      </c>
      <c r="AX55" s="43">
        <f t="shared" si="22"/>
        <v>0</v>
      </c>
      <c r="AY55" s="35"/>
    </row>
    <row r="56" spans="1:51" ht="12.75">
      <c r="A56" s="25">
        <v>48</v>
      </c>
      <c r="B56" s="36" t="s">
        <v>17</v>
      </c>
      <c r="C56" s="37" t="s">
        <v>33</v>
      </c>
      <c r="D56" s="38">
        <v>497</v>
      </c>
      <c r="E56" s="39"/>
      <c r="F56" s="40">
        <f t="shared" si="2"/>
        <v>0</v>
      </c>
      <c r="G56" s="40"/>
      <c r="H56" s="40">
        <f>G56*D56</f>
        <v>0</v>
      </c>
      <c r="I56" s="40"/>
      <c r="J56" s="40">
        <f>I56*D56</f>
        <v>0</v>
      </c>
      <c r="K56" s="40"/>
      <c r="L56" s="40">
        <f>K56*D56</f>
        <v>0</v>
      </c>
      <c r="M56" s="40"/>
      <c r="N56" s="41">
        <f t="shared" si="6"/>
        <v>0</v>
      </c>
      <c r="O56" s="40"/>
      <c r="P56" s="40">
        <f t="shared" si="7"/>
        <v>0</v>
      </c>
      <c r="Q56" s="39"/>
      <c r="R56" s="39">
        <f t="shared" si="8"/>
        <v>0</v>
      </c>
      <c r="S56" s="39"/>
      <c r="T56" s="39">
        <f t="shared" si="9"/>
        <v>0</v>
      </c>
      <c r="U56" s="39"/>
      <c r="V56" s="39">
        <f t="shared" si="10"/>
        <v>0</v>
      </c>
      <c r="W56" s="39"/>
      <c r="X56" s="39">
        <f t="shared" si="11"/>
        <v>0</v>
      </c>
      <c r="Y56" s="39"/>
      <c r="Z56" s="39">
        <f t="shared" si="12"/>
        <v>0</v>
      </c>
      <c r="AA56" s="39"/>
      <c r="AB56" s="39">
        <f t="shared" si="13"/>
        <v>0</v>
      </c>
      <c r="AC56" s="39"/>
      <c r="AD56" s="39">
        <f>AC56*D56</f>
        <v>0</v>
      </c>
      <c r="AE56" s="39"/>
      <c r="AF56" s="39">
        <f>AE56*D56</f>
        <v>0</v>
      </c>
      <c r="AG56" s="39"/>
      <c r="AH56" s="39">
        <f>AG56*D56</f>
        <v>0</v>
      </c>
      <c r="AI56" s="39"/>
      <c r="AJ56" s="39">
        <f>AI56*D56</f>
        <v>0</v>
      </c>
      <c r="AK56" s="39"/>
      <c r="AL56" s="39">
        <f>AK56*D56</f>
        <v>0</v>
      </c>
      <c r="AM56" s="39"/>
      <c r="AN56" s="39">
        <f>AM56*D56</f>
        <v>0</v>
      </c>
      <c r="AO56" s="39"/>
      <c r="AP56" s="39">
        <f>AO56*D56</f>
        <v>0</v>
      </c>
      <c r="AQ56" s="39"/>
      <c r="AR56" s="39">
        <f>AQ56*D56</f>
        <v>0</v>
      </c>
      <c r="AS56" s="39"/>
      <c r="AT56" s="39">
        <f>AS56*D56</f>
        <v>0</v>
      </c>
      <c r="AU56" s="39"/>
      <c r="AV56" s="42">
        <f>AU56*D56</f>
        <v>0</v>
      </c>
      <c r="AW56" s="43">
        <f t="shared" si="22"/>
        <v>0</v>
      </c>
      <c r="AX56" s="43">
        <f t="shared" si="22"/>
        <v>0</v>
      </c>
      <c r="AY56" s="35"/>
    </row>
    <row r="57" spans="1:51" ht="12.75">
      <c r="A57" s="25">
        <v>49</v>
      </c>
      <c r="B57" s="36" t="s">
        <v>18</v>
      </c>
      <c r="C57" s="37" t="s">
        <v>23</v>
      </c>
      <c r="D57" s="38">
        <v>594</v>
      </c>
      <c r="E57" s="39"/>
      <c r="F57" s="40">
        <f t="shared" si="2"/>
        <v>0</v>
      </c>
      <c r="G57" s="40"/>
      <c r="H57" s="40">
        <f>G57*D57</f>
        <v>0</v>
      </c>
      <c r="I57" s="40"/>
      <c r="J57" s="40">
        <f>I57*D57</f>
        <v>0</v>
      </c>
      <c r="K57" s="40"/>
      <c r="L57" s="40">
        <f>K57*D57</f>
        <v>0</v>
      </c>
      <c r="M57" s="40"/>
      <c r="N57" s="41">
        <f t="shared" si="6"/>
        <v>0</v>
      </c>
      <c r="O57" s="40"/>
      <c r="P57" s="40">
        <f t="shared" si="7"/>
        <v>0</v>
      </c>
      <c r="Q57" s="39"/>
      <c r="R57" s="39">
        <f t="shared" si="8"/>
        <v>0</v>
      </c>
      <c r="S57" s="39"/>
      <c r="T57" s="39">
        <f t="shared" si="9"/>
        <v>0</v>
      </c>
      <c r="U57" s="39"/>
      <c r="V57" s="39">
        <f t="shared" si="10"/>
        <v>0</v>
      </c>
      <c r="W57" s="39"/>
      <c r="X57" s="39">
        <f t="shared" si="11"/>
        <v>0</v>
      </c>
      <c r="Y57" s="39"/>
      <c r="Z57" s="39">
        <f t="shared" si="12"/>
        <v>0</v>
      </c>
      <c r="AA57" s="39"/>
      <c r="AB57" s="39">
        <f t="shared" si="13"/>
        <v>0</v>
      </c>
      <c r="AC57" s="39"/>
      <c r="AD57" s="39">
        <f>AC57*D57</f>
        <v>0</v>
      </c>
      <c r="AE57" s="39"/>
      <c r="AF57" s="39">
        <f>AE57*D57</f>
        <v>0</v>
      </c>
      <c r="AG57" s="39"/>
      <c r="AH57" s="39">
        <f>AG57*D57</f>
        <v>0</v>
      </c>
      <c r="AI57" s="39"/>
      <c r="AJ57" s="39">
        <f>AI57*D57</f>
        <v>0</v>
      </c>
      <c r="AK57" s="39"/>
      <c r="AL57" s="39">
        <f>AK57*D57</f>
        <v>0</v>
      </c>
      <c r="AM57" s="39"/>
      <c r="AN57" s="39">
        <f>AM57*D57</f>
        <v>0</v>
      </c>
      <c r="AO57" s="39"/>
      <c r="AP57" s="39">
        <f>AO57*D57</f>
        <v>0</v>
      </c>
      <c r="AQ57" s="39"/>
      <c r="AR57" s="39">
        <f>AQ57*D57</f>
        <v>0</v>
      </c>
      <c r="AS57" s="39"/>
      <c r="AT57" s="39">
        <f>AS57*D57</f>
        <v>0</v>
      </c>
      <c r="AU57" s="39"/>
      <c r="AV57" s="42">
        <f>AU57*D57</f>
        <v>0</v>
      </c>
      <c r="AW57" s="43">
        <f t="shared" si="22"/>
        <v>0</v>
      </c>
      <c r="AX57" s="43">
        <f t="shared" si="22"/>
        <v>0</v>
      </c>
      <c r="AY57" s="35"/>
    </row>
    <row r="58" spans="1:51" ht="12.75">
      <c r="A58" s="25">
        <v>50</v>
      </c>
      <c r="B58" s="36" t="s">
        <v>25</v>
      </c>
      <c r="C58" s="37"/>
      <c r="D58" s="38"/>
      <c r="E58" s="39"/>
      <c r="F58" s="40">
        <f t="shared" si="2"/>
        <v>0</v>
      </c>
      <c r="G58" s="40"/>
      <c r="H58" s="40">
        <f>G58*D58</f>
        <v>0</v>
      </c>
      <c r="I58" s="40"/>
      <c r="J58" s="40">
        <f>I58*D58</f>
        <v>0</v>
      </c>
      <c r="K58" s="40"/>
      <c r="L58" s="40">
        <f>K58*D58</f>
        <v>0</v>
      </c>
      <c r="M58" s="40"/>
      <c r="N58" s="41">
        <f t="shared" si="6"/>
        <v>0</v>
      </c>
      <c r="O58" s="40"/>
      <c r="P58" s="40">
        <f t="shared" si="7"/>
        <v>0</v>
      </c>
      <c r="Q58" s="39"/>
      <c r="R58" s="39">
        <f t="shared" si="8"/>
        <v>0</v>
      </c>
      <c r="S58" s="39"/>
      <c r="T58" s="39">
        <f t="shared" si="9"/>
        <v>0</v>
      </c>
      <c r="U58" s="39"/>
      <c r="V58" s="39">
        <f t="shared" si="10"/>
        <v>0</v>
      </c>
      <c r="W58" s="39"/>
      <c r="X58" s="39">
        <f t="shared" si="11"/>
        <v>0</v>
      </c>
      <c r="Y58" s="39"/>
      <c r="Z58" s="39">
        <f t="shared" si="12"/>
        <v>0</v>
      </c>
      <c r="AA58" s="39"/>
      <c r="AB58" s="39">
        <f t="shared" si="13"/>
        <v>0</v>
      </c>
      <c r="AC58" s="39"/>
      <c r="AD58" s="39">
        <f t="shared" si="0"/>
        <v>0</v>
      </c>
      <c r="AE58" s="39"/>
      <c r="AF58" s="39">
        <f t="shared" si="1"/>
        <v>0</v>
      </c>
      <c r="AG58" s="39"/>
      <c r="AH58" s="39">
        <f t="shared" si="14"/>
        <v>0</v>
      </c>
      <c r="AI58" s="39"/>
      <c r="AJ58" s="39">
        <f t="shared" si="15"/>
        <v>0</v>
      </c>
      <c r="AK58" s="39"/>
      <c r="AL58" s="39">
        <f t="shared" si="16"/>
        <v>0</v>
      </c>
      <c r="AM58" s="39"/>
      <c r="AN58" s="39">
        <f t="shared" si="17"/>
        <v>0</v>
      </c>
      <c r="AO58" s="39"/>
      <c r="AP58" s="39">
        <f t="shared" si="18"/>
        <v>0</v>
      </c>
      <c r="AQ58" s="39"/>
      <c r="AR58" s="39">
        <f t="shared" si="19"/>
        <v>0</v>
      </c>
      <c r="AS58" s="39"/>
      <c r="AT58" s="39">
        <f t="shared" si="20"/>
        <v>0</v>
      </c>
      <c r="AU58" s="39"/>
      <c r="AV58" s="42">
        <f t="shared" si="21"/>
        <v>0</v>
      </c>
      <c r="AW58" s="43">
        <f t="shared" si="22"/>
        <v>0</v>
      </c>
      <c r="AX58" s="43">
        <f t="shared" si="22"/>
        <v>0</v>
      </c>
      <c r="AY58" s="35"/>
    </row>
    <row r="59" spans="1:51" ht="12.75">
      <c r="A59" s="25">
        <v>51</v>
      </c>
      <c r="B59" s="36" t="s">
        <v>24</v>
      </c>
      <c r="C59" s="37" t="s">
        <v>33</v>
      </c>
      <c r="D59" s="38">
        <v>3113</v>
      </c>
      <c r="E59" s="39"/>
      <c r="F59" s="40">
        <f t="shared" si="2"/>
        <v>0</v>
      </c>
      <c r="G59" s="40"/>
      <c r="H59" s="40">
        <f t="shared" si="3"/>
        <v>0</v>
      </c>
      <c r="I59" s="40"/>
      <c r="J59" s="40">
        <f t="shared" si="4"/>
        <v>0</v>
      </c>
      <c r="K59" s="40"/>
      <c r="L59" s="40">
        <f t="shared" si="5"/>
        <v>0</v>
      </c>
      <c r="M59" s="40"/>
      <c r="N59" s="41">
        <f t="shared" si="6"/>
        <v>0</v>
      </c>
      <c r="O59" s="40"/>
      <c r="P59" s="40">
        <f t="shared" si="7"/>
        <v>0</v>
      </c>
      <c r="Q59" s="39"/>
      <c r="R59" s="39">
        <f t="shared" si="8"/>
        <v>0</v>
      </c>
      <c r="S59" s="39"/>
      <c r="T59" s="39">
        <f t="shared" si="9"/>
        <v>0</v>
      </c>
      <c r="U59" s="39"/>
      <c r="V59" s="39">
        <f t="shared" si="10"/>
        <v>0</v>
      </c>
      <c r="W59" s="39"/>
      <c r="X59" s="39">
        <f t="shared" si="11"/>
        <v>0</v>
      </c>
      <c r="Y59" s="39"/>
      <c r="Z59" s="39">
        <f t="shared" si="12"/>
        <v>0</v>
      </c>
      <c r="AA59" s="39"/>
      <c r="AB59" s="39">
        <f t="shared" si="13"/>
        <v>0</v>
      </c>
      <c r="AC59" s="39"/>
      <c r="AD59" s="39">
        <f t="shared" si="0"/>
        <v>0</v>
      </c>
      <c r="AE59" s="39"/>
      <c r="AF59" s="39">
        <f t="shared" si="1"/>
        <v>0</v>
      </c>
      <c r="AG59" s="39"/>
      <c r="AH59" s="39">
        <f t="shared" si="14"/>
        <v>0</v>
      </c>
      <c r="AI59" s="39"/>
      <c r="AJ59" s="39">
        <f t="shared" si="15"/>
        <v>0</v>
      </c>
      <c r="AK59" s="39"/>
      <c r="AL59" s="39">
        <f t="shared" si="16"/>
        <v>0</v>
      </c>
      <c r="AM59" s="39"/>
      <c r="AN59" s="39">
        <f t="shared" si="17"/>
        <v>0</v>
      </c>
      <c r="AO59" s="39"/>
      <c r="AP59" s="39">
        <f t="shared" si="18"/>
        <v>0</v>
      </c>
      <c r="AQ59" s="39"/>
      <c r="AR59" s="39">
        <f t="shared" si="19"/>
        <v>0</v>
      </c>
      <c r="AS59" s="39"/>
      <c r="AT59" s="39">
        <f t="shared" si="20"/>
        <v>0</v>
      </c>
      <c r="AU59" s="39"/>
      <c r="AV59" s="42">
        <f t="shared" si="21"/>
        <v>0</v>
      </c>
      <c r="AW59" s="43">
        <f t="shared" si="22"/>
        <v>0</v>
      </c>
      <c r="AX59" s="43">
        <f t="shared" si="22"/>
        <v>0</v>
      </c>
      <c r="AY59" s="35"/>
    </row>
    <row r="60" spans="1:51" ht="12.75">
      <c r="A60" s="25">
        <v>52</v>
      </c>
      <c r="B60" s="36" t="s">
        <v>37</v>
      </c>
      <c r="C60" s="37" t="s">
        <v>33</v>
      </c>
      <c r="D60" s="38">
        <v>4917</v>
      </c>
      <c r="E60" s="39"/>
      <c r="F60" s="40">
        <f t="shared" si="2"/>
        <v>0</v>
      </c>
      <c r="G60" s="40"/>
      <c r="H60" s="40">
        <f t="shared" si="3"/>
        <v>0</v>
      </c>
      <c r="I60" s="40"/>
      <c r="J60" s="40">
        <f t="shared" si="4"/>
        <v>0</v>
      </c>
      <c r="K60" s="40"/>
      <c r="L60" s="40">
        <f t="shared" si="5"/>
        <v>0</v>
      </c>
      <c r="M60" s="40"/>
      <c r="N60" s="41">
        <f t="shared" si="6"/>
        <v>0</v>
      </c>
      <c r="O60" s="40"/>
      <c r="P60" s="40">
        <f t="shared" si="7"/>
        <v>0</v>
      </c>
      <c r="Q60" s="39"/>
      <c r="R60" s="39">
        <f t="shared" si="8"/>
        <v>0</v>
      </c>
      <c r="S60" s="39"/>
      <c r="T60" s="39">
        <f t="shared" si="9"/>
        <v>0</v>
      </c>
      <c r="U60" s="39"/>
      <c r="V60" s="39">
        <f t="shared" si="10"/>
        <v>0</v>
      </c>
      <c r="W60" s="39"/>
      <c r="X60" s="39">
        <f t="shared" si="11"/>
        <v>0</v>
      </c>
      <c r="Y60" s="39"/>
      <c r="Z60" s="39">
        <f t="shared" si="12"/>
        <v>0</v>
      </c>
      <c r="AA60" s="39"/>
      <c r="AB60" s="39">
        <f t="shared" si="13"/>
        <v>0</v>
      </c>
      <c r="AC60" s="39"/>
      <c r="AD60" s="39">
        <f t="shared" si="0"/>
        <v>0</v>
      </c>
      <c r="AE60" s="39"/>
      <c r="AF60" s="39">
        <f t="shared" si="1"/>
        <v>0</v>
      </c>
      <c r="AG60" s="39"/>
      <c r="AH60" s="39">
        <f t="shared" si="14"/>
        <v>0</v>
      </c>
      <c r="AI60" s="39"/>
      <c r="AJ60" s="39">
        <f t="shared" si="15"/>
        <v>0</v>
      </c>
      <c r="AK60" s="39"/>
      <c r="AL60" s="39">
        <f t="shared" si="16"/>
        <v>0</v>
      </c>
      <c r="AM60" s="39"/>
      <c r="AN60" s="39">
        <f t="shared" si="17"/>
        <v>0</v>
      </c>
      <c r="AO60" s="39"/>
      <c r="AP60" s="39">
        <f t="shared" si="18"/>
        <v>0</v>
      </c>
      <c r="AQ60" s="39"/>
      <c r="AR60" s="39">
        <f t="shared" si="19"/>
        <v>0</v>
      </c>
      <c r="AS60" s="39"/>
      <c r="AT60" s="39">
        <f t="shared" si="20"/>
        <v>0</v>
      </c>
      <c r="AU60" s="39"/>
      <c r="AV60" s="42">
        <f t="shared" si="21"/>
        <v>0</v>
      </c>
      <c r="AW60" s="43">
        <f t="shared" si="22"/>
        <v>0</v>
      </c>
      <c r="AX60" s="43">
        <f t="shared" si="22"/>
        <v>0</v>
      </c>
      <c r="AY60" s="35"/>
    </row>
    <row r="61" spans="1:51" ht="12.75">
      <c r="A61" s="25">
        <v>53</v>
      </c>
      <c r="B61" s="36" t="s">
        <v>38</v>
      </c>
      <c r="C61" s="37" t="s">
        <v>33</v>
      </c>
      <c r="D61" s="38">
        <v>5280</v>
      </c>
      <c r="E61" s="39"/>
      <c r="F61" s="40">
        <f t="shared" si="2"/>
        <v>0</v>
      </c>
      <c r="G61" s="40"/>
      <c r="H61" s="40">
        <f t="shared" si="3"/>
        <v>0</v>
      </c>
      <c r="I61" s="40"/>
      <c r="J61" s="40">
        <f t="shared" si="4"/>
        <v>0</v>
      </c>
      <c r="K61" s="40"/>
      <c r="L61" s="40">
        <f t="shared" si="5"/>
        <v>0</v>
      </c>
      <c r="M61" s="40"/>
      <c r="N61" s="41">
        <f t="shared" si="6"/>
        <v>0</v>
      </c>
      <c r="O61" s="40"/>
      <c r="P61" s="40">
        <f t="shared" si="7"/>
        <v>0</v>
      </c>
      <c r="Q61" s="39"/>
      <c r="R61" s="39">
        <f t="shared" si="8"/>
        <v>0</v>
      </c>
      <c r="S61" s="39"/>
      <c r="T61" s="39">
        <f t="shared" si="9"/>
        <v>0</v>
      </c>
      <c r="U61" s="39"/>
      <c r="V61" s="39">
        <f t="shared" si="10"/>
        <v>0</v>
      </c>
      <c r="W61" s="39"/>
      <c r="X61" s="39">
        <f t="shared" si="11"/>
        <v>0</v>
      </c>
      <c r="Y61" s="39"/>
      <c r="Z61" s="39">
        <f t="shared" si="12"/>
        <v>0</v>
      </c>
      <c r="AA61" s="39"/>
      <c r="AB61" s="39">
        <f t="shared" si="13"/>
        <v>0</v>
      </c>
      <c r="AC61" s="39"/>
      <c r="AD61" s="39">
        <f t="shared" si="0"/>
        <v>0</v>
      </c>
      <c r="AE61" s="39"/>
      <c r="AF61" s="39">
        <f t="shared" si="1"/>
        <v>0</v>
      </c>
      <c r="AG61" s="39"/>
      <c r="AH61" s="39">
        <f t="shared" si="14"/>
        <v>0</v>
      </c>
      <c r="AI61" s="39"/>
      <c r="AJ61" s="39">
        <f t="shared" si="15"/>
        <v>0</v>
      </c>
      <c r="AK61" s="39"/>
      <c r="AL61" s="39">
        <f t="shared" si="16"/>
        <v>0</v>
      </c>
      <c r="AM61" s="39"/>
      <c r="AN61" s="39">
        <f t="shared" si="17"/>
        <v>0</v>
      </c>
      <c r="AO61" s="39"/>
      <c r="AP61" s="39">
        <f t="shared" si="18"/>
        <v>0</v>
      </c>
      <c r="AQ61" s="39"/>
      <c r="AR61" s="39">
        <f t="shared" si="19"/>
        <v>0</v>
      </c>
      <c r="AS61" s="39"/>
      <c r="AT61" s="39">
        <f t="shared" si="20"/>
        <v>0</v>
      </c>
      <c r="AU61" s="39"/>
      <c r="AV61" s="42">
        <f t="shared" si="21"/>
        <v>0</v>
      </c>
      <c r="AW61" s="43">
        <f t="shared" si="22"/>
        <v>0</v>
      </c>
      <c r="AX61" s="43">
        <f t="shared" si="22"/>
        <v>0</v>
      </c>
      <c r="AY61" s="35"/>
    </row>
    <row r="62" spans="1:51" ht="12.75">
      <c r="A62" s="25">
        <v>54</v>
      </c>
      <c r="B62" s="36" t="s">
        <v>39</v>
      </c>
      <c r="C62" s="37" t="s">
        <v>23</v>
      </c>
      <c r="D62" s="38">
        <v>5500</v>
      </c>
      <c r="E62" s="39"/>
      <c r="F62" s="40">
        <f t="shared" si="2"/>
        <v>0</v>
      </c>
      <c r="G62" s="40"/>
      <c r="H62" s="40">
        <f t="shared" si="3"/>
        <v>0</v>
      </c>
      <c r="I62" s="40"/>
      <c r="J62" s="40">
        <f t="shared" si="4"/>
        <v>0</v>
      </c>
      <c r="K62" s="40"/>
      <c r="L62" s="40">
        <f t="shared" si="5"/>
        <v>0</v>
      </c>
      <c r="M62" s="40"/>
      <c r="N62" s="41">
        <f t="shared" si="6"/>
        <v>0</v>
      </c>
      <c r="O62" s="40"/>
      <c r="P62" s="40">
        <f t="shared" si="7"/>
        <v>0</v>
      </c>
      <c r="Q62" s="39"/>
      <c r="R62" s="39">
        <f t="shared" si="8"/>
        <v>0</v>
      </c>
      <c r="S62" s="39">
        <v>6</v>
      </c>
      <c r="T62" s="39">
        <f t="shared" si="9"/>
        <v>33000</v>
      </c>
      <c r="U62" s="39"/>
      <c r="V62" s="39">
        <f t="shared" si="10"/>
        <v>0</v>
      </c>
      <c r="W62" s="39"/>
      <c r="X62" s="39">
        <f t="shared" si="11"/>
        <v>0</v>
      </c>
      <c r="Y62" s="39"/>
      <c r="Z62" s="39">
        <f t="shared" si="12"/>
        <v>0</v>
      </c>
      <c r="AA62" s="39"/>
      <c r="AB62" s="39">
        <f t="shared" si="13"/>
        <v>0</v>
      </c>
      <c r="AC62" s="39"/>
      <c r="AD62" s="39">
        <f t="shared" si="0"/>
        <v>0</v>
      </c>
      <c r="AE62" s="39"/>
      <c r="AF62" s="39">
        <f t="shared" si="1"/>
        <v>0</v>
      </c>
      <c r="AG62" s="39"/>
      <c r="AH62" s="39">
        <f t="shared" si="14"/>
        <v>0</v>
      </c>
      <c r="AI62" s="39"/>
      <c r="AJ62" s="39">
        <f t="shared" si="15"/>
        <v>0</v>
      </c>
      <c r="AK62" s="39"/>
      <c r="AL62" s="39">
        <f t="shared" si="16"/>
        <v>0</v>
      </c>
      <c r="AM62" s="39"/>
      <c r="AN62" s="39">
        <f t="shared" si="17"/>
        <v>0</v>
      </c>
      <c r="AO62" s="39"/>
      <c r="AP62" s="39">
        <f t="shared" si="18"/>
        <v>0</v>
      </c>
      <c r="AQ62" s="39"/>
      <c r="AR62" s="39">
        <f t="shared" si="19"/>
        <v>0</v>
      </c>
      <c r="AS62" s="39"/>
      <c r="AT62" s="39">
        <f t="shared" si="20"/>
        <v>0</v>
      </c>
      <c r="AU62" s="39"/>
      <c r="AV62" s="42">
        <f t="shared" si="21"/>
        <v>0</v>
      </c>
      <c r="AW62" s="43">
        <f t="shared" si="22"/>
        <v>6</v>
      </c>
      <c r="AX62" s="43">
        <f t="shared" si="22"/>
        <v>33000</v>
      </c>
      <c r="AY62" s="35"/>
    </row>
    <row r="63" spans="1:51" ht="14.25">
      <c r="A63" s="25">
        <v>55</v>
      </c>
      <c r="B63" s="46" t="s">
        <v>40</v>
      </c>
      <c r="C63" s="37"/>
      <c r="D63" s="38"/>
      <c r="E63" s="39"/>
      <c r="F63" s="40">
        <f t="shared" si="2"/>
        <v>0</v>
      </c>
      <c r="G63" s="40"/>
      <c r="H63" s="40">
        <f t="shared" si="3"/>
        <v>0</v>
      </c>
      <c r="I63" s="40"/>
      <c r="J63" s="40">
        <f t="shared" si="4"/>
        <v>0</v>
      </c>
      <c r="K63" s="40"/>
      <c r="L63" s="40">
        <f t="shared" si="5"/>
        <v>0</v>
      </c>
      <c r="M63" s="40"/>
      <c r="N63" s="41">
        <f t="shared" si="6"/>
        <v>0</v>
      </c>
      <c r="O63" s="40"/>
      <c r="P63" s="40">
        <f t="shared" si="7"/>
        <v>0</v>
      </c>
      <c r="Q63" s="39"/>
      <c r="R63" s="39">
        <f t="shared" si="8"/>
        <v>0</v>
      </c>
      <c r="S63" s="39"/>
      <c r="T63" s="39">
        <f t="shared" si="9"/>
        <v>0</v>
      </c>
      <c r="U63" s="39"/>
      <c r="V63" s="39">
        <f t="shared" si="10"/>
        <v>0</v>
      </c>
      <c r="W63" s="39"/>
      <c r="X63" s="39">
        <f t="shared" si="11"/>
        <v>0</v>
      </c>
      <c r="Y63" s="39"/>
      <c r="Z63" s="39">
        <f t="shared" si="12"/>
        <v>0</v>
      </c>
      <c r="AA63" s="39"/>
      <c r="AB63" s="39">
        <f t="shared" si="13"/>
        <v>0</v>
      </c>
      <c r="AC63" s="39"/>
      <c r="AD63" s="39">
        <f t="shared" si="0"/>
        <v>0</v>
      </c>
      <c r="AE63" s="39"/>
      <c r="AF63" s="39">
        <f t="shared" si="1"/>
        <v>0</v>
      </c>
      <c r="AG63" s="39"/>
      <c r="AH63" s="39">
        <f t="shared" si="14"/>
        <v>0</v>
      </c>
      <c r="AI63" s="39"/>
      <c r="AJ63" s="39">
        <f t="shared" si="15"/>
        <v>0</v>
      </c>
      <c r="AK63" s="39"/>
      <c r="AL63" s="39">
        <f t="shared" si="16"/>
        <v>0</v>
      </c>
      <c r="AM63" s="39"/>
      <c r="AN63" s="39">
        <f t="shared" si="17"/>
        <v>0</v>
      </c>
      <c r="AO63" s="39"/>
      <c r="AP63" s="39">
        <f t="shared" si="18"/>
        <v>0</v>
      </c>
      <c r="AQ63" s="39"/>
      <c r="AR63" s="39">
        <f t="shared" si="19"/>
        <v>0</v>
      </c>
      <c r="AS63" s="39"/>
      <c r="AT63" s="39">
        <f t="shared" si="20"/>
        <v>0</v>
      </c>
      <c r="AU63" s="39"/>
      <c r="AV63" s="42">
        <f t="shared" si="21"/>
        <v>0</v>
      </c>
      <c r="AW63" s="43">
        <f t="shared" si="22"/>
        <v>0</v>
      </c>
      <c r="AX63" s="43">
        <f t="shared" si="22"/>
        <v>0</v>
      </c>
      <c r="AY63" s="35"/>
    </row>
    <row r="64" spans="1:51" ht="12.75">
      <c r="A64" s="25">
        <v>56</v>
      </c>
      <c r="B64" s="41" t="s">
        <v>41</v>
      </c>
      <c r="C64" s="47" t="s">
        <v>14</v>
      </c>
      <c r="D64" s="48">
        <v>1122</v>
      </c>
      <c r="E64" s="39"/>
      <c r="F64" s="40">
        <f t="shared" si="2"/>
        <v>0</v>
      </c>
      <c r="G64" s="40"/>
      <c r="H64" s="40">
        <f t="shared" si="3"/>
        <v>0</v>
      </c>
      <c r="I64" s="40"/>
      <c r="J64" s="40">
        <f t="shared" si="4"/>
        <v>0</v>
      </c>
      <c r="K64" s="40"/>
      <c r="L64" s="40">
        <f t="shared" si="5"/>
        <v>0</v>
      </c>
      <c r="M64" s="40"/>
      <c r="N64" s="41">
        <f t="shared" si="6"/>
        <v>0</v>
      </c>
      <c r="O64" s="40"/>
      <c r="P64" s="40">
        <f t="shared" si="7"/>
        <v>0</v>
      </c>
      <c r="Q64" s="39"/>
      <c r="R64" s="39">
        <f t="shared" si="8"/>
        <v>0</v>
      </c>
      <c r="S64" s="39"/>
      <c r="T64" s="39">
        <f t="shared" si="9"/>
        <v>0</v>
      </c>
      <c r="U64" s="39"/>
      <c r="V64" s="39">
        <f t="shared" si="10"/>
        <v>0</v>
      </c>
      <c r="W64" s="39"/>
      <c r="X64" s="39">
        <f t="shared" si="11"/>
        <v>0</v>
      </c>
      <c r="Y64" s="39"/>
      <c r="Z64" s="39">
        <f t="shared" si="12"/>
        <v>0</v>
      </c>
      <c r="AA64" s="39"/>
      <c r="AB64" s="39">
        <f t="shared" si="13"/>
        <v>0</v>
      </c>
      <c r="AC64" s="39"/>
      <c r="AD64" s="39">
        <f t="shared" si="0"/>
        <v>0</v>
      </c>
      <c r="AE64" s="39"/>
      <c r="AF64" s="39">
        <f t="shared" si="1"/>
        <v>0</v>
      </c>
      <c r="AG64" s="39"/>
      <c r="AH64" s="39">
        <f t="shared" si="14"/>
        <v>0</v>
      </c>
      <c r="AI64" s="39"/>
      <c r="AJ64" s="39">
        <f t="shared" si="15"/>
        <v>0</v>
      </c>
      <c r="AK64" s="39"/>
      <c r="AL64" s="39">
        <f t="shared" si="16"/>
        <v>0</v>
      </c>
      <c r="AM64" s="39"/>
      <c r="AN64" s="39">
        <f t="shared" si="17"/>
        <v>0</v>
      </c>
      <c r="AO64" s="39"/>
      <c r="AP64" s="39">
        <f t="shared" si="18"/>
        <v>0</v>
      </c>
      <c r="AQ64" s="39"/>
      <c r="AR64" s="39">
        <f t="shared" si="19"/>
        <v>0</v>
      </c>
      <c r="AS64" s="39"/>
      <c r="AT64" s="39">
        <f t="shared" si="20"/>
        <v>0</v>
      </c>
      <c r="AU64" s="39"/>
      <c r="AV64" s="42">
        <f t="shared" si="21"/>
        <v>0</v>
      </c>
      <c r="AW64" s="43">
        <f t="shared" si="22"/>
        <v>0</v>
      </c>
      <c r="AX64" s="43">
        <f t="shared" si="22"/>
        <v>0</v>
      </c>
      <c r="AY64" s="35"/>
    </row>
    <row r="65" spans="1:51" ht="12.75">
      <c r="A65" s="25">
        <v>57</v>
      </c>
      <c r="B65" s="41" t="s">
        <v>42</v>
      </c>
      <c r="C65" s="47" t="s">
        <v>35</v>
      </c>
      <c r="D65" s="48">
        <v>1485</v>
      </c>
      <c r="E65" s="39"/>
      <c r="F65" s="40">
        <f t="shared" si="2"/>
        <v>0</v>
      </c>
      <c r="G65" s="40"/>
      <c r="H65" s="40">
        <f t="shared" si="3"/>
        <v>0</v>
      </c>
      <c r="I65" s="40"/>
      <c r="J65" s="40">
        <f t="shared" si="4"/>
        <v>0</v>
      </c>
      <c r="K65" s="40"/>
      <c r="L65" s="40">
        <f t="shared" si="5"/>
        <v>0</v>
      </c>
      <c r="M65" s="40"/>
      <c r="N65" s="41">
        <f t="shared" si="6"/>
        <v>0</v>
      </c>
      <c r="O65" s="40"/>
      <c r="P65" s="40">
        <f t="shared" si="7"/>
        <v>0</v>
      </c>
      <c r="Q65" s="39"/>
      <c r="R65" s="39">
        <f t="shared" si="8"/>
        <v>0</v>
      </c>
      <c r="S65" s="39"/>
      <c r="T65" s="39">
        <f t="shared" si="9"/>
        <v>0</v>
      </c>
      <c r="U65" s="39"/>
      <c r="V65" s="39">
        <f t="shared" si="10"/>
        <v>0</v>
      </c>
      <c r="W65" s="39"/>
      <c r="X65" s="39">
        <f t="shared" si="11"/>
        <v>0</v>
      </c>
      <c r="Y65" s="39"/>
      <c r="Z65" s="39">
        <f t="shared" si="12"/>
        <v>0</v>
      </c>
      <c r="AA65" s="39"/>
      <c r="AB65" s="39">
        <f t="shared" si="13"/>
        <v>0</v>
      </c>
      <c r="AC65" s="39"/>
      <c r="AD65" s="39">
        <f t="shared" si="0"/>
        <v>0</v>
      </c>
      <c r="AE65" s="39"/>
      <c r="AF65" s="39">
        <f t="shared" si="1"/>
        <v>0</v>
      </c>
      <c r="AG65" s="39"/>
      <c r="AH65" s="39">
        <f t="shared" si="14"/>
        <v>0</v>
      </c>
      <c r="AI65" s="39"/>
      <c r="AJ65" s="39">
        <f t="shared" si="15"/>
        <v>0</v>
      </c>
      <c r="AK65" s="39"/>
      <c r="AL65" s="39">
        <f t="shared" si="16"/>
        <v>0</v>
      </c>
      <c r="AM65" s="39"/>
      <c r="AN65" s="39">
        <f t="shared" si="17"/>
        <v>0</v>
      </c>
      <c r="AO65" s="39"/>
      <c r="AP65" s="39">
        <f t="shared" si="18"/>
        <v>0</v>
      </c>
      <c r="AQ65" s="39"/>
      <c r="AR65" s="39">
        <f t="shared" si="19"/>
        <v>0</v>
      </c>
      <c r="AS65" s="39"/>
      <c r="AT65" s="39">
        <f t="shared" si="20"/>
        <v>0</v>
      </c>
      <c r="AU65" s="39"/>
      <c r="AV65" s="42">
        <f t="shared" si="21"/>
        <v>0</v>
      </c>
      <c r="AW65" s="43">
        <f t="shared" si="22"/>
        <v>0</v>
      </c>
      <c r="AX65" s="43">
        <f t="shared" si="22"/>
        <v>0</v>
      </c>
      <c r="AY65" s="35"/>
    </row>
    <row r="66" spans="1:51" ht="12.75">
      <c r="A66" s="25">
        <v>58</v>
      </c>
      <c r="B66" s="41" t="s">
        <v>43</v>
      </c>
      <c r="C66" s="47"/>
      <c r="D66" s="48"/>
      <c r="E66" s="39"/>
      <c r="F66" s="40">
        <f t="shared" si="2"/>
        <v>0</v>
      </c>
      <c r="G66" s="40"/>
      <c r="H66" s="40">
        <f t="shared" si="3"/>
        <v>0</v>
      </c>
      <c r="I66" s="40"/>
      <c r="J66" s="40">
        <f t="shared" si="4"/>
        <v>0</v>
      </c>
      <c r="K66" s="40"/>
      <c r="L66" s="40">
        <f t="shared" si="5"/>
        <v>0</v>
      </c>
      <c r="M66" s="40"/>
      <c r="N66" s="41">
        <f t="shared" si="6"/>
        <v>0</v>
      </c>
      <c r="O66" s="40"/>
      <c r="P66" s="40">
        <f t="shared" si="7"/>
        <v>0</v>
      </c>
      <c r="Q66" s="39"/>
      <c r="R66" s="39">
        <f t="shared" si="8"/>
        <v>0</v>
      </c>
      <c r="S66" s="39"/>
      <c r="T66" s="39">
        <f t="shared" si="9"/>
        <v>0</v>
      </c>
      <c r="U66" s="39"/>
      <c r="V66" s="39">
        <f t="shared" si="10"/>
        <v>0</v>
      </c>
      <c r="W66" s="39"/>
      <c r="X66" s="39">
        <f t="shared" si="11"/>
        <v>0</v>
      </c>
      <c r="Y66" s="39"/>
      <c r="Z66" s="39">
        <f t="shared" si="12"/>
        <v>0</v>
      </c>
      <c r="AA66" s="39"/>
      <c r="AB66" s="39">
        <f t="shared" si="13"/>
        <v>0</v>
      </c>
      <c r="AC66" s="39"/>
      <c r="AD66" s="39">
        <f t="shared" si="0"/>
        <v>0</v>
      </c>
      <c r="AE66" s="39"/>
      <c r="AF66" s="39">
        <f t="shared" si="1"/>
        <v>0</v>
      </c>
      <c r="AG66" s="39"/>
      <c r="AH66" s="39">
        <f t="shared" si="14"/>
        <v>0</v>
      </c>
      <c r="AI66" s="39"/>
      <c r="AJ66" s="39">
        <f t="shared" si="15"/>
        <v>0</v>
      </c>
      <c r="AK66" s="39"/>
      <c r="AL66" s="39">
        <f t="shared" si="16"/>
        <v>0</v>
      </c>
      <c r="AM66" s="39"/>
      <c r="AN66" s="39">
        <f t="shared" si="17"/>
        <v>0</v>
      </c>
      <c r="AO66" s="39"/>
      <c r="AP66" s="39">
        <f t="shared" si="18"/>
        <v>0</v>
      </c>
      <c r="AQ66" s="39"/>
      <c r="AR66" s="39">
        <f t="shared" si="19"/>
        <v>0</v>
      </c>
      <c r="AS66" s="39"/>
      <c r="AT66" s="39">
        <f t="shared" si="20"/>
        <v>0</v>
      </c>
      <c r="AU66" s="39"/>
      <c r="AV66" s="42">
        <f t="shared" si="21"/>
        <v>0</v>
      </c>
      <c r="AW66" s="43">
        <f t="shared" si="22"/>
        <v>0</v>
      </c>
      <c r="AX66" s="43">
        <f t="shared" si="22"/>
        <v>0</v>
      </c>
      <c r="AY66" s="35"/>
    </row>
    <row r="67" spans="1:52" ht="12.75">
      <c r="A67" s="25">
        <v>59</v>
      </c>
      <c r="B67" s="41" t="s">
        <v>44</v>
      </c>
      <c r="C67" s="47" t="s">
        <v>35</v>
      </c>
      <c r="D67" s="48">
        <v>1485</v>
      </c>
      <c r="E67" s="39"/>
      <c r="F67" s="40">
        <f t="shared" si="2"/>
        <v>0</v>
      </c>
      <c r="G67" s="40"/>
      <c r="H67" s="40">
        <f t="shared" si="3"/>
        <v>0</v>
      </c>
      <c r="I67" s="40"/>
      <c r="J67" s="40">
        <f t="shared" si="4"/>
        <v>0</v>
      </c>
      <c r="K67" s="40"/>
      <c r="L67" s="40">
        <f t="shared" si="5"/>
        <v>0</v>
      </c>
      <c r="M67" s="40"/>
      <c r="N67" s="41">
        <f t="shared" si="6"/>
        <v>0</v>
      </c>
      <c r="O67" s="40"/>
      <c r="P67" s="40">
        <f t="shared" si="7"/>
        <v>0</v>
      </c>
      <c r="Q67" s="39"/>
      <c r="R67" s="39">
        <f t="shared" si="8"/>
        <v>0</v>
      </c>
      <c r="S67" s="39"/>
      <c r="T67" s="39">
        <f t="shared" si="9"/>
        <v>0</v>
      </c>
      <c r="U67" s="39"/>
      <c r="V67" s="39">
        <f t="shared" si="10"/>
        <v>0</v>
      </c>
      <c r="W67" s="39"/>
      <c r="X67" s="39">
        <f t="shared" si="11"/>
        <v>0</v>
      </c>
      <c r="Y67" s="39"/>
      <c r="Z67" s="39">
        <f t="shared" si="12"/>
        <v>0</v>
      </c>
      <c r="AA67" s="39"/>
      <c r="AB67" s="39">
        <f t="shared" si="13"/>
        <v>0</v>
      </c>
      <c r="AC67" s="39"/>
      <c r="AD67" s="39">
        <f t="shared" si="0"/>
        <v>0</v>
      </c>
      <c r="AE67" s="39"/>
      <c r="AF67" s="39">
        <f t="shared" si="1"/>
        <v>0</v>
      </c>
      <c r="AG67" s="39"/>
      <c r="AH67" s="39">
        <f t="shared" si="14"/>
        <v>0</v>
      </c>
      <c r="AI67" s="39"/>
      <c r="AJ67" s="39">
        <f t="shared" si="15"/>
        <v>0</v>
      </c>
      <c r="AK67" s="39"/>
      <c r="AL67" s="39">
        <f t="shared" si="16"/>
        <v>0</v>
      </c>
      <c r="AM67" s="39"/>
      <c r="AN67" s="39">
        <f t="shared" si="17"/>
        <v>0</v>
      </c>
      <c r="AO67" s="39"/>
      <c r="AP67" s="39">
        <f t="shared" si="18"/>
        <v>0</v>
      </c>
      <c r="AQ67" s="39"/>
      <c r="AR67" s="39">
        <f t="shared" si="19"/>
        <v>0</v>
      </c>
      <c r="AS67" s="39"/>
      <c r="AT67" s="39">
        <f t="shared" si="20"/>
        <v>0</v>
      </c>
      <c r="AU67" s="39"/>
      <c r="AV67" s="42">
        <f t="shared" si="21"/>
        <v>0</v>
      </c>
      <c r="AW67" s="43">
        <f t="shared" si="22"/>
        <v>0</v>
      </c>
      <c r="AX67" s="43">
        <f t="shared" si="22"/>
        <v>0</v>
      </c>
      <c r="AY67" s="35"/>
      <c r="AZ67" s="35"/>
    </row>
    <row r="68" spans="1:52" s="58" customFormat="1" ht="15">
      <c r="A68" s="49">
        <v>60</v>
      </c>
      <c r="B68" s="50" t="s">
        <v>45</v>
      </c>
      <c r="C68" s="51"/>
      <c r="D68" s="52"/>
      <c r="E68" s="53"/>
      <c r="F68" s="54">
        <f>SUM(F9:F67)</f>
        <v>0</v>
      </c>
      <c r="G68" s="54"/>
      <c r="H68" s="54">
        <f>SUM(H9:H67)</f>
        <v>0</v>
      </c>
      <c r="I68" s="54"/>
      <c r="J68" s="54">
        <f>SUM(J9:J67)</f>
        <v>0</v>
      </c>
      <c r="K68" s="54"/>
      <c r="L68" s="54">
        <f>SUM(L9:L67)</f>
        <v>0</v>
      </c>
      <c r="M68" s="54"/>
      <c r="N68" s="50">
        <f>SUM(N9:N67)</f>
        <v>0</v>
      </c>
      <c r="O68" s="54"/>
      <c r="P68" s="54">
        <f>SUM(P9:P67)</f>
        <v>0</v>
      </c>
      <c r="Q68" s="53"/>
      <c r="R68" s="53">
        <f>SUM(R9:R67)</f>
        <v>0</v>
      </c>
      <c r="S68" s="53"/>
      <c r="T68" s="53">
        <f>SUM(T9:T67)</f>
        <v>109535</v>
      </c>
      <c r="U68" s="53"/>
      <c r="V68" s="53">
        <f>SUM(V9:V67)</f>
        <v>0</v>
      </c>
      <c r="W68" s="53"/>
      <c r="X68" s="53">
        <f>SUM(X9:X67)</f>
        <v>0</v>
      </c>
      <c r="Y68" s="53"/>
      <c r="Z68" s="53">
        <f>SUM(Z9:Z67)</f>
        <v>13134</v>
      </c>
      <c r="AA68" s="53"/>
      <c r="AB68" s="53">
        <f>SUM(AB9:AB67)</f>
        <v>0</v>
      </c>
      <c r="AC68" s="53"/>
      <c r="AD68" s="53">
        <f>SUM(AD9:AD67)</f>
        <v>0</v>
      </c>
      <c r="AE68" s="53"/>
      <c r="AF68" s="53">
        <f>SUM(AF9:AF67)</f>
        <v>0</v>
      </c>
      <c r="AG68" s="53"/>
      <c r="AH68" s="53">
        <f>SUM(AH9:AH67)</f>
        <v>0</v>
      </c>
      <c r="AI68" s="53"/>
      <c r="AJ68" s="53">
        <f>SUM(AJ9:AJ67)</f>
        <v>0</v>
      </c>
      <c r="AK68" s="53"/>
      <c r="AL68" s="53">
        <f>SUM(AL9:AL67)</f>
        <v>0</v>
      </c>
      <c r="AM68" s="53"/>
      <c r="AN68" s="53">
        <f>SUM(AN9:AN67)</f>
        <v>0</v>
      </c>
      <c r="AO68" s="53"/>
      <c r="AP68" s="53">
        <f>SUM(AP9:AP67)</f>
        <v>0</v>
      </c>
      <c r="AQ68" s="53"/>
      <c r="AR68" s="53">
        <f>SUM(AR9:AR67)</f>
        <v>0</v>
      </c>
      <c r="AS68" s="53"/>
      <c r="AT68" s="53">
        <f>SUM(AT9:AT67)</f>
        <v>84367</v>
      </c>
      <c r="AU68" s="53"/>
      <c r="AV68" s="55">
        <f>SUM(AV9:AV67)</f>
        <v>0</v>
      </c>
      <c r="AW68" s="56"/>
      <c r="AX68" s="56">
        <f>F68+H68+J68+L68+N68+P68+R68+T68+V68+X68+Z68+AB68+AD68+AF68+AH68+AJ68++AL68+AN68+AP68+AR68+AT68+AV68</f>
        <v>207036</v>
      </c>
      <c r="AY68" s="57"/>
      <c r="AZ68" s="57"/>
    </row>
    <row r="69" spans="1:52" ht="14.25">
      <c r="A69" s="25">
        <v>61</v>
      </c>
      <c r="B69" s="59" t="s">
        <v>46</v>
      </c>
      <c r="C69" s="47"/>
      <c r="D69" s="48"/>
      <c r="E69" s="39"/>
      <c r="F69" s="40"/>
      <c r="G69" s="40"/>
      <c r="H69" s="40"/>
      <c r="I69" s="40"/>
      <c r="J69" s="40"/>
      <c r="K69" s="40"/>
      <c r="L69" s="40"/>
      <c r="M69" s="40"/>
      <c r="N69" s="41"/>
      <c r="O69" s="40"/>
      <c r="P69" s="4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2"/>
      <c r="AW69" s="43"/>
      <c r="AX69" s="43"/>
      <c r="AY69" s="35"/>
      <c r="AZ69" s="35"/>
    </row>
    <row r="70" spans="1:52" ht="14.25">
      <c r="A70" s="25">
        <v>62</v>
      </c>
      <c r="B70" s="60" t="s">
        <v>47</v>
      </c>
      <c r="C70" s="47" t="s">
        <v>14</v>
      </c>
      <c r="D70" s="48">
        <v>150</v>
      </c>
      <c r="E70" s="39"/>
      <c r="F70" s="40">
        <v>0</v>
      </c>
      <c r="G70" s="40"/>
      <c r="H70" s="40">
        <f>G70*D70</f>
        <v>0</v>
      </c>
      <c r="I70" s="40"/>
      <c r="J70" s="40">
        <f>I70*D70</f>
        <v>0</v>
      </c>
      <c r="K70" s="40"/>
      <c r="L70" s="40">
        <v>0</v>
      </c>
      <c r="M70" s="40"/>
      <c r="N70" s="41">
        <v>0</v>
      </c>
      <c r="O70" s="40"/>
      <c r="P70" s="40">
        <v>0</v>
      </c>
      <c r="Q70" s="40"/>
      <c r="R70" s="40">
        <v>0</v>
      </c>
      <c r="S70" s="40"/>
      <c r="T70" s="39">
        <v>0</v>
      </c>
      <c r="U70" s="40"/>
      <c r="V70" s="39">
        <v>0</v>
      </c>
      <c r="W70" s="40"/>
      <c r="X70" s="39">
        <f>W70*D70</f>
        <v>0</v>
      </c>
      <c r="Y70" s="40"/>
      <c r="Z70" s="39">
        <v>0</v>
      </c>
      <c r="AA70" s="40"/>
      <c r="AB70" s="39">
        <f>AA70*D70</f>
        <v>0</v>
      </c>
      <c r="AC70" s="39"/>
      <c r="AD70" s="39">
        <v>0</v>
      </c>
      <c r="AE70" s="40"/>
      <c r="AF70" s="39">
        <v>0</v>
      </c>
      <c r="AG70" s="40"/>
      <c r="AH70" s="39">
        <v>0</v>
      </c>
      <c r="AI70" s="40"/>
      <c r="AJ70" s="39">
        <f>34500*0</f>
        <v>0</v>
      </c>
      <c r="AK70" s="40">
        <f>360*0</f>
        <v>0</v>
      </c>
      <c r="AL70" s="39">
        <f>AK70*D70</f>
        <v>0</v>
      </c>
      <c r="AM70" s="40"/>
      <c r="AN70" s="39">
        <f>AM70*D70</f>
        <v>0</v>
      </c>
      <c r="AO70" s="40"/>
      <c r="AP70" s="39">
        <f>AO70*D70</f>
        <v>0</v>
      </c>
      <c r="AQ70" s="40"/>
      <c r="AR70" s="39">
        <v>0</v>
      </c>
      <c r="AS70" s="40"/>
      <c r="AT70" s="39">
        <v>0</v>
      </c>
      <c r="AU70" s="40"/>
      <c r="AV70" s="42">
        <f>AU70*D70</f>
        <v>0</v>
      </c>
      <c r="AW70" s="43">
        <f aca="true" t="shared" si="23" ref="AW70:AX74">AU70+AS70+AQ70+AO70+AM70+AK70+AI70+AG70+AE70+AC70+AA70+Y70+W70+U70+S70+Q70+O70+M70+K70+I70+G70+E70</f>
        <v>0</v>
      </c>
      <c r="AX70" s="43">
        <f t="shared" si="23"/>
        <v>0</v>
      </c>
      <c r="AY70" s="35"/>
      <c r="AZ70" s="35"/>
    </row>
    <row r="71" spans="1:52" ht="14.25">
      <c r="A71" s="25">
        <v>63</v>
      </c>
      <c r="B71" s="60" t="s">
        <v>48</v>
      </c>
      <c r="C71" s="47" t="s">
        <v>23</v>
      </c>
      <c r="D71" s="48"/>
      <c r="E71" s="39"/>
      <c r="F71" s="40">
        <f>E71*D71</f>
        <v>0</v>
      </c>
      <c r="G71" s="40"/>
      <c r="H71" s="40">
        <f>G71*D71</f>
        <v>0</v>
      </c>
      <c r="I71" s="40"/>
      <c r="J71" s="40">
        <f>I71*D71</f>
        <v>0</v>
      </c>
      <c r="K71" s="40"/>
      <c r="L71" s="40">
        <f>K71*D71</f>
        <v>0</v>
      </c>
      <c r="M71" s="40"/>
      <c r="N71" s="41">
        <f t="shared" si="6"/>
        <v>0</v>
      </c>
      <c r="O71" s="40"/>
      <c r="P71" s="40">
        <f>O71*D71</f>
        <v>0</v>
      </c>
      <c r="Q71" s="40"/>
      <c r="R71" s="40">
        <f>Q71*D71</f>
        <v>0</v>
      </c>
      <c r="S71" s="40"/>
      <c r="T71" s="39">
        <f>S71*D71</f>
        <v>0</v>
      </c>
      <c r="U71" s="40"/>
      <c r="V71" s="39">
        <f>U71*D71</f>
        <v>0</v>
      </c>
      <c r="W71" s="40"/>
      <c r="X71" s="39">
        <f>W71*D71</f>
        <v>0</v>
      </c>
      <c r="Y71" s="40"/>
      <c r="Z71" s="39">
        <f>Y71*D71</f>
        <v>0</v>
      </c>
      <c r="AA71" s="40"/>
      <c r="AB71" s="39">
        <f>AA71*D71</f>
        <v>0</v>
      </c>
      <c r="AC71" s="39"/>
      <c r="AD71" s="39">
        <f>AC71*D71</f>
        <v>0</v>
      </c>
      <c r="AE71" s="40"/>
      <c r="AF71" s="39">
        <f>AE71*D71</f>
        <v>0</v>
      </c>
      <c r="AG71" s="40"/>
      <c r="AH71" s="39">
        <f>AG71*D71</f>
        <v>0</v>
      </c>
      <c r="AI71" s="40"/>
      <c r="AJ71" s="39">
        <f>AI71*D71</f>
        <v>0</v>
      </c>
      <c r="AK71" s="40">
        <v>1</v>
      </c>
      <c r="AL71" s="39">
        <v>80000</v>
      </c>
      <c r="AM71" s="40"/>
      <c r="AN71" s="39">
        <f>AM71*D71</f>
        <v>0</v>
      </c>
      <c r="AO71" s="40"/>
      <c r="AP71" s="39">
        <f>AO71*D71</f>
        <v>0</v>
      </c>
      <c r="AQ71" s="40"/>
      <c r="AR71" s="39">
        <f t="shared" si="19"/>
        <v>0</v>
      </c>
      <c r="AS71" s="40"/>
      <c r="AT71" s="39">
        <f t="shared" si="20"/>
        <v>0</v>
      </c>
      <c r="AU71" s="40"/>
      <c r="AV71" s="42">
        <f>AU71*D71</f>
        <v>0</v>
      </c>
      <c r="AW71" s="43">
        <f t="shared" si="23"/>
        <v>1</v>
      </c>
      <c r="AX71" s="43">
        <f t="shared" si="23"/>
        <v>80000</v>
      </c>
      <c r="AY71" s="35"/>
      <c r="AZ71" s="35"/>
    </row>
    <row r="72" spans="1:51" s="63" customFormat="1" ht="14.25">
      <c r="A72" s="61">
        <v>64</v>
      </c>
      <c r="B72" s="62" t="s">
        <v>49</v>
      </c>
      <c r="C72" s="47" t="s">
        <v>14</v>
      </c>
      <c r="D72" s="48">
        <v>150</v>
      </c>
      <c r="E72" s="39"/>
      <c r="F72" s="40">
        <f>E72*D72</f>
        <v>0</v>
      </c>
      <c r="G72" s="40">
        <f>230*0</f>
        <v>0</v>
      </c>
      <c r="H72" s="40">
        <f>G72*D72</f>
        <v>0</v>
      </c>
      <c r="I72" s="40">
        <f>230*0</f>
        <v>0</v>
      </c>
      <c r="J72" s="40">
        <f>I72*D72</f>
        <v>0</v>
      </c>
      <c r="K72" s="40"/>
      <c r="L72" s="40">
        <f>K72*D72</f>
        <v>0</v>
      </c>
      <c r="M72" s="40"/>
      <c r="N72" s="41">
        <f>M72*D72</f>
        <v>0</v>
      </c>
      <c r="O72" s="40"/>
      <c r="P72" s="40">
        <f>O72*D72</f>
        <v>0</v>
      </c>
      <c r="Q72" s="40"/>
      <c r="R72" s="40">
        <f>Q72*D72</f>
        <v>0</v>
      </c>
      <c r="S72" s="40"/>
      <c r="T72" s="39">
        <f>S72*D72</f>
        <v>0</v>
      </c>
      <c r="U72" s="40"/>
      <c r="V72" s="39">
        <f>U72*D72</f>
        <v>0</v>
      </c>
      <c r="W72" s="40">
        <f>230*0</f>
        <v>0</v>
      </c>
      <c r="X72" s="39">
        <f>W72*D72</f>
        <v>0</v>
      </c>
      <c r="Y72" s="40"/>
      <c r="Z72" s="39">
        <f>Y72*D72</f>
        <v>0</v>
      </c>
      <c r="AA72" s="40">
        <f>230*0</f>
        <v>0</v>
      </c>
      <c r="AB72" s="39">
        <f>AA72*D72</f>
        <v>0</v>
      </c>
      <c r="AC72" s="39"/>
      <c r="AD72" s="39">
        <f>AC72*D72</f>
        <v>0</v>
      </c>
      <c r="AE72" s="40"/>
      <c r="AF72" s="39">
        <f>AE72*D72</f>
        <v>0</v>
      </c>
      <c r="AG72" s="40"/>
      <c r="AH72" s="39">
        <f>AG72*D72</f>
        <v>0</v>
      </c>
      <c r="AI72" s="40">
        <f>230*0</f>
        <v>0</v>
      </c>
      <c r="AJ72" s="39">
        <f>AI72*D72</f>
        <v>0</v>
      </c>
      <c r="AK72" s="40">
        <f>230*0</f>
        <v>0</v>
      </c>
      <c r="AL72" s="39">
        <f>AK72*D72</f>
        <v>0</v>
      </c>
      <c r="AM72" s="40"/>
      <c r="AN72" s="39">
        <f>AM72*D72</f>
        <v>0</v>
      </c>
      <c r="AO72" s="40">
        <f>230*0</f>
        <v>0</v>
      </c>
      <c r="AP72" s="39">
        <f>AO72*D72</f>
        <v>0</v>
      </c>
      <c r="AQ72" s="40"/>
      <c r="AR72" s="39">
        <f>AQ72*D72</f>
        <v>0</v>
      </c>
      <c r="AS72" s="40"/>
      <c r="AT72" s="39">
        <f>AS72*D72</f>
        <v>0</v>
      </c>
      <c r="AU72" s="40">
        <f>170*0</f>
        <v>0</v>
      </c>
      <c r="AV72" s="42">
        <f>AU72*D72</f>
        <v>0</v>
      </c>
      <c r="AW72" s="43">
        <f t="shared" si="23"/>
        <v>0</v>
      </c>
      <c r="AX72" s="43">
        <f>AV72+AT72+AR72+AP72+AN72+AL72+AJ72+AH72+AF72+AD72+AB72+Z72+X72+V72+T72+R72+P72+N72+L72+J72+H72+F72</f>
        <v>0</v>
      </c>
      <c r="AY72" s="35"/>
    </row>
    <row r="73" spans="1:52" ht="14.25">
      <c r="A73" s="25">
        <v>65</v>
      </c>
      <c r="B73" s="60" t="s">
        <v>50</v>
      </c>
      <c r="C73" s="47" t="s">
        <v>23</v>
      </c>
      <c r="D73" s="48"/>
      <c r="E73" s="39"/>
      <c r="F73" s="40"/>
      <c r="G73" s="40">
        <v>1</v>
      </c>
      <c r="H73" s="40">
        <v>74000</v>
      </c>
      <c r="I73" s="40"/>
      <c r="J73" s="40">
        <f>I73*D73</f>
        <v>0</v>
      </c>
      <c r="K73" s="40"/>
      <c r="L73" s="40"/>
      <c r="M73" s="40"/>
      <c r="N73" s="41">
        <f>M73*D73</f>
        <v>0</v>
      </c>
      <c r="O73" s="40"/>
      <c r="P73" s="40">
        <f>O73*D73</f>
        <v>0</v>
      </c>
      <c r="Q73" s="40"/>
      <c r="R73" s="40">
        <f>Q73*D73</f>
        <v>0</v>
      </c>
      <c r="S73" s="40"/>
      <c r="T73" s="39">
        <f>S73*D73</f>
        <v>0</v>
      </c>
      <c r="U73" s="40"/>
      <c r="V73" s="39">
        <f>U73*D73</f>
        <v>0</v>
      </c>
      <c r="W73" s="40">
        <f>1*0</f>
        <v>0</v>
      </c>
      <c r="X73" s="39">
        <f>74000*0</f>
        <v>0</v>
      </c>
      <c r="Y73" s="40"/>
      <c r="Z73" s="39">
        <f>Y73*D73</f>
        <v>0</v>
      </c>
      <c r="AA73" s="40">
        <f>1*0</f>
        <v>0</v>
      </c>
      <c r="AB73" s="39">
        <f>75000*0</f>
        <v>0</v>
      </c>
      <c r="AC73" s="39"/>
      <c r="AD73" s="39">
        <f>AC73*D73</f>
        <v>0</v>
      </c>
      <c r="AE73" s="40"/>
      <c r="AF73" s="39">
        <f>AE73*D73</f>
        <v>0</v>
      </c>
      <c r="AG73" s="40"/>
      <c r="AH73" s="39">
        <f>AG73*D73</f>
        <v>0</v>
      </c>
      <c r="AI73" s="40">
        <v>1</v>
      </c>
      <c r="AJ73" s="39">
        <v>74000</v>
      </c>
      <c r="AK73" s="40">
        <v>1</v>
      </c>
      <c r="AL73" s="39">
        <v>50000</v>
      </c>
      <c r="AM73" s="40"/>
      <c r="AN73" s="39"/>
      <c r="AO73" s="40">
        <v>1</v>
      </c>
      <c r="AP73" s="39">
        <v>76000</v>
      </c>
      <c r="AQ73" s="40"/>
      <c r="AR73" s="39">
        <f t="shared" si="19"/>
        <v>0</v>
      </c>
      <c r="AS73" s="40"/>
      <c r="AT73" s="39">
        <f t="shared" si="20"/>
        <v>0</v>
      </c>
      <c r="AU73" s="40"/>
      <c r="AV73" s="42">
        <f>AU73*D73</f>
        <v>0</v>
      </c>
      <c r="AW73" s="43">
        <f t="shared" si="23"/>
        <v>4</v>
      </c>
      <c r="AX73" s="43">
        <f t="shared" si="23"/>
        <v>274000</v>
      </c>
      <c r="AY73" s="35"/>
      <c r="AZ73" s="35"/>
    </row>
    <row r="74" spans="1:52" ht="14.25">
      <c r="A74" s="25">
        <v>66</v>
      </c>
      <c r="B74" s="64" t="s">
        <v>51</v>
      </c>
      <c r="C74" s="65" t="s">
        <v>23</v>
      </c>
      <c r="D74" s="65">
        <v>12000</v>
      </c>
      <c r="E74" s="40"/>
      <c r="F74" s="40">
        <f>E74*D74</f>
        <v>0</v>
      </c>
      <c r="G74" s="40"/>
      <c r="H74" s="40">
        <f>G74*D74</f>
        <v>0</v>
      </c>
      <c r="I74" s="40"/>
      <c r="J74" s="40">
        <f>I74*D74</f>
        <v>0</v>
      </c>
      <c r="K74" s="40"/>
      <c r="L74" s="40">
        <f>K74*D74</f>
        <v>0</v>
      </c>
      <c r="M74" s="40"/>
      <c r="N74" s="40">
        <f>M74*D74</f>
        <v>0</v>
      </c>
      <c r="O74" s="40"/>
      <c r="P74" s="40">
        <f>O74*D74</f>
        <v>0</v>
      </c>
      <c r="Q74" s="40"/>
      <c r="R74" s="40">
        <f>Q74*D74</f>
        <v>0</v>
      </c>
      <c r="S74" s="40"/>
      <c r="T74" s="40">
        <f>S74*D74</f>
        <v>0</v>
      </c>
      <c r="U74" s="40"/>
      <c r="V74" s="40">
        <f>U74*D74</f>
        <v>0</v>
      </c>
      <c r="W74" s="40"/>
      <c r="X74" s="40">
        <f>W74*D74</f>
        <v>0</v>
      </c>
      <c r="Y74" s="40"/>
      <c r="Z74" s="40">
        <f>Y74*D74</f>
        <v>0</v>
      </c>
      <c r="AA74" s="40"/>
      <c r="AB74" s="40">
        <f>AA74*D74</f>
        <v>0</v>
      </c>
      <c r="AC74" s="40"/>
      <c r="AD74" s="40">
        <f>AC74*D74</f>
        <v>0</v>
      </c>
      <c r="AE74" s="40"/>
      <c r="AF74" s="40">
        <f>AE74*D74</f>
        <v>0</v>
      </c>
      <c r="AG74" s="40"/>
      <c r="AH74" s="40">
        <f>AG74*D74</f>
        <v>0</v>
      </c>
      <c r="AI74" s="40"/>
      <c r="AJ74" s="40">
        <f>AI74*D74</f>
        <v>0</v>
      </c>
      <c r="AK74" s="40">
        <v>1</v>
      </c>
      <c r="AL74" s="40">
        <v>32000</v>
      </c>
      <c r="AM74" s="40"/>
      <c r="AN74" s="40">
        <f>AM74*D74</f>
        <v>0</v>
      </c>
      <c r="AO74" s="40"/>
      <c r="AP74" s="40">
        <f>AO74*D74</f>
        <v>0</v>
      </c>
      <c r="AQ74" s="40"/>
      <c r="AR74" s="39">
        <f>AQ74*D74</f>
        <v>0</v>
      </c>
      <c r="AS74" s="40"/>
      <c r="AT74" s="40">
        <f>AS74*D74</f>
        <v>0</v>
      </c>
      <c r="AU74" s="40"/>
      <c r="AV74" s="40">
        <f>AU74*D74</f>
        <v>0</v>
      </c>
      <c r="AW74" s="43">
        <f t="shared" si="23"/>
        <v>1</v>
      </c>
      <c r="AX74" s="43">
        <f t="shared" si="23"/>
        <v>32000</v>
      </c>
      <c r="AY74" s="35"/>
      <c r="AZ74" s="35"/>
    </row>
    <row r="75" spans="1:52" s="70" customFormat="1" ht="15">
      <c r="A75" s="25">
        <v>67</v>
      </c>
      <c r="B75" s="66" t="s">
        <v>52</v>
      </c>
      <c r="C75" s="67"/>
      <c r="D75" s="67"/>
      <c r="E75" s="54"/>
      <c r="F75" s="68">
        <f>SUM(F70:F74)</f>
        <v>0</v>
      </c>
      <c r="G75" s="68"/>
      <c r="H75" s="68">
        <f>SUM(H70:H74)</f>
        <v>74000</v>
      </c>
      <c r="I75" s="68"/>
      <c r="J75" s="68">
        <f>SUM(J70:J74)</f>
        <v>0</v>
      </c>
      <c r="K75" s="68"/>
      <c r="L75" s="68">
        <f>SUM(L70:L74)</f>
        <v>0</v>
      </c>
      <c r="M75" s="68"/>
      <c r="N75" s="68">
        <f>SUM(N70:N74)</f>
        <v>0</v>
      </c>
      <c r="O75" s="68"/>
      <c r="P75" s="68">
        <f>SUM(P70:P74)</f>
        <v>0</v>
      </c>
      <c r="Q75" s="68"/>
      <c r="R75" s="68">
        <f>SUM(R70:R74)</f>
        <v>0</v>
      </c>
      <c r="S75" s="68"/>
      <c r="T75" s="68">
        <f>SUM(T70:T74)</f>
        <v>0</v>
      </c>
      <c r="U75" s="68"/>
      <c r="V75" s="68">
        <f>SUM(V70:V74)</f>
        <v>0</v>
      </c>
      <c r="W75" s="68"/>
      <c r="X75" s="68">
        <f>SUM(X70:X74)</f>
        <v>0</v>
      </c>
      <c r="Y75" s="68"/>
      <c r="Z75" s="68">
        <f>SUM(Z70:Z74)</f>
        <v>0</v>
      </c>
      <c r="AA75" s="68"/>
      <c r="AB75" s="68">
        <f>SUM(AB70:AB74)</f>
        <v>0</v>
      </c>
      <c r="AC75" s="68"/>
      <c r="AD75" s="68"/>
      <c r="AE75" s="68"/>
      <c r="AF75" s="68"/>
      <c r="AG75" s="68"/>
      <c r="AH75" s="68"/>
      <c r="AI75" s="68"/>
      <c r="AJ75" s="68">
        <f>SUM(AJ70:AJ74)</f>
        <v>74000</v>
      </c>
      <c r="AK75" s="68"/>
      <c r="AL75" s="68">
        <f>SUM(AL70:AL74)</f>
        <v>162000</v>
      </c>
      <c r="AM75" s="68"/>
      <c r="AN75" s="68">
        <f>SUM(AN70:AN74)</f>
        <v>0</v>
      </c>
      <c r="AO75" s="68"/>
      <c r="AP75" s="68">
        <f>SUM(AP70:AP74)</f>
        <v>76000</v>
      </c>
      <c r="AQ75" s="68"/>
      <c r="AR75" s="68">
        <f>SUM(AR70:AR74)</f>
        <v>0</v>
      </c>
      <c r="AS75" s="68"/>
      <c r="AT75" s="68">
        <f>SUM(AT70:AT74)</f>
        <v>0</v>
      </c>
      <c r="AU75" s="68"/>
      <c r="AV75" s="68">
        <f>SUM(AV70:AV74)</f>
        <v>0</v>
      </c>
      <c r="AW75" s="68"/>
      <c r="AX75" s="68">
        <f>SUM(AX70:AX74)</f>
        <v>386000</v>
      </c>
      <c r="AY75" s="35"/>
      <c r="AZ75" s="69">
        <f>AX68+AX75</f>
        <v>593036</v>
      </c>
    </row>
    <row r="76" spans="1:51" s="72" customFormat="1" ht="15">
      <c r="A76" s="67"/>
      <c r="B76" s="54" t="s">
        <v>53</v>
      </c>
      <c r="C76" s="54"/>
      <c r="D76" s="54"/>
      <c r="E76" s="54"/>
      <c r="F76" s="68"/>
      <c r="G76" s="54"/>
      <c r="H76" s="68">
        <f>H68+H75</f>
        <v>74000</v>
      </c>
      <c r="I76" s="54"/>
      <c r="J76" s="68">
        <f>J68+J75</f>
        <v>0</v>
      </c>
      <c r="K76" s="54"/>
      <c r="L76" s="54"/>
      <c r="M76" s="54"/>
      <c r="N76" s="54"/>
      <c r="O76" s="54"/>
      <c r="P76" s="54"/>
      <c r="Q76" s="54"/>
      <c r="R76" s="54"/>
      <c r="S76" s="54"/>
      <c r="T76" s="68">
        <f>T68+T75</f>
        <v>109535</v>
      </c>
      <c r="U76" s="54"/>
      <c r="V76" s="54"/>
      <c r="W76" s="54"/>
      <c r="X76" s="68">
        <f>X68+X75</f>
        <v>0</v>
      </c>
      <c r="Y76" s="54"/>
      <c r="Z76" s="68">
        <f>Z68+Z75</f>
        <v>13134</v>
      </c>
      <c r="AA76" s="54"/>
      <c r="AB76" s="68">
        <f>AB68+AB75</f>
        <v>0</v>
      </c>
      <c r="AC76" s="54"/>
      <c r="AD76" s="54"/>
      <c r="AE76" s="54"/>
      <c r="AF76" s="54"/>
      <c r="AG76" s="54"/>
      <c r="AH76" s="54"/>
      <c r="AI76" s="54"/>
      <c r="AJ76" s="68">
        <f>AJ68+AJ75</f>
        <v>74000</v>
      </c>
      <c r="AK76" s="54"/>
      <c r="AL76" s="68">
        <f>AL68+AL75</f>
        <v>162000</v>
      </c>
      <c r="AM76" s="54"/>
      <c r="AN76" s="68">
        <f>AN68+AN75</f>
        <v>0</v>
      </c>
      <c r="AO76" s="54"/>
      <c r="AP76" s="68">
        <f>AP68+AP75</f>
        <v>76000</v>
      </c>
      <c r="AQ76" s="54"/>
      <c r="AR76" s="54"/>
      <c r="AS76" s="54"/>
      <c r="AT76" s="68">
        <f>AT68+AT75</f>
        <v>84367</v>
      </c>
      <c r="AU76" s="54"/>
      <c r="AV76" s="68">
        <f>AV75+AV68</f>
        <v>0</v>
      </c>
      <c r="AW76" s="54"/>
      <c r="AX76" s="68">
        <f>AX68+AX75</f>
        <v>593036</v>
      </c>
      <c r="AY76" s="71">
        <f>AX68+AX75</f>
        <v>593036</v>
      </c>
    </row>
    <row r="77" spans="1:51" ht="12.75">
      <c r="A77" s="73"/>
      <c r="B77" s="7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</row>
    <row r="78" spans="1:51" ht="12.75">
      <c r="A78" s="73"/>
      <c r="B78" s="7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</row>
    <row r="79" spans="1:51" ht="12.75">
      <c r="A79" s="73"/>
      <c r="B79" s="75"/>
      <c r="E79" s="35"/>
      <c r="F79" s="35"/>
      <c r="G79" s="35"/>
      <c r="H79" s="35">
        <f>H73</f>
        <v>74000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>
        <f>AJ73</f>
        <v>74000</v>
      </c>
      <c r="AK79" s="35"/>
      <c r="AL79" s="35">
        <f>AL71+AL73+AL74</f>
        <v>162000</v>
      </c>
      <c r="AM79" s="35"/>
      <c r="AN79" s="35"/>
      <c r="AO79" s="35"/>
      <c r="AP79" s="35">
        <f>AP73</f>
        <v>76000</v>
      </c>
      <c r="AQ79" s="35"/>
      <c r="AR79" s="35"/>
      <c r="AS79" s="69">
        <f>F75+H75+J75+L75+N75+P75+R75+T75+V75+X75+Z75+AB75+AD75+AF75+AH75+AJ75+AL75+AN75+AP75+AR75+AT75+AV75</f>
        <v>386000</v>
      </c>
      <c r="AT79" s="35"/>
      <c r="AU79" s="35"/>
      <c r="AV79" s="35">
        <f>AV73</f>
        <v>0</v>
      </c>
      <c r="AW79" s="35"/>
      <c r="AX79" s="43">
        <f>AV79+AT79+AR79+AP79+AN79+AL79+AJ79+AH79+AF79+AD79+AB79+Z79+X79+V79+T79+R79+P79+N79+L79+J79+H79+F79</f>
        <v>386000</v>
      </c>
      <c r="AY79" s="35"/>
    </row>
    <row r="80" spans="1:51" ht="12.75">
      <c r="A80" s="73"/>
      <c r="B80" s="7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</row>
    <row r="81" spans="1:51" ht="12.75">
      <c r="A81" s="73"/>
      <c r="B81" s="7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</row>
    <row r="82" spans="1:51" ht="12.75">
      <c r="A82" s="73"/>
      <c r="B82" s="7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</row>
    <row r="83" spans="1:51" ht="12.75">
      <c r="A83" s="73"/>
      <c r="B83" s="7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</row>
    <row r="84" spans="1:2" ht="12.75">
      <c r="A84" s="73"/>
      <c r="B84" s="75"/>
    </row>
    <row r="85" spans="1:2" ht="12.75">
      <c r="A85" s="73"/>
      <c r="B85" s="75"/>
    </row>
    <row r="86" spans="1:2" ht="12.75">
      <c r="A86" s="73"/>
      <c r="B86" s="75"/>
    </row>
    <row r="87" spans="1:2" ht="12.75">
      <c r="A87" s="73"/>
      <c r="B87" s="75"/>
    </row>
    <row r="88" spans="1:2" ht="12.75">
      <c r="A88" s="73"/>
      <c r="B88" s="75"/>
    </row>
    <row r="89" spans="1:2" ht="12.75">
      <c r="A89" s="73"/>
      <c r="B89" s="75"/>
    </row>
    <row r="90" spans="1:2" ht="12.75">
      <c r="A90" s="73"/>
      <c r="B90" s="75"/>
    </row>
    <row r="91" spans="1:2" ht="12.75">
      <c r="A91" s="73"/>
      <c r="B91" s="75"/>
    </row>
    <row r="92" spans="1:2" ht="12.75">
      <c r="A92" s="73"/>
      <c r="B92" s="75"/>
    </row>
    <row r="93" spans="1:2" ht="12.75">
      <c r="A93" s="73"/>
      <c r="B93" s="75"/>
    </row>
    <row r="94" spans="1:2" ht="12.75">
      <c r="A94" s="73"/>
      <c r="B94" s="75"/>
    </row>
    <row r="95" spans="1:2" ht="12.75">
      <c r="A95" s="73"/>
      <c r="B95" s="75"/>
    </row>
    <row r="96" spans="1:2" ht="12.75">
      <c r="A96" s="73"/>
      <c r="B96" s="75"/>
    </row>
    <row r="97" spans="1:2" ht="12.75">
      <c r="A97" s="73"/>
      <c r="B97" s="75"/>
    </row>
    <row r="98" spans="1:2" ht="12.75">
      <c r="A98" s="73"/>
      <c r="B98" s="75"/>
    </row>
    <row r="99" spans="1:2" ht="12.75">
      <c r="A99" s="73"/>
      <c r="B99" s="75"/>
    </row>
    <row r="100" spans="1:2" ht="12.75">
      <c r="A100" s="73"/>
      <c r="B100" s="75"/>
    </row>
    <row r="101" spans="1:2" ht="12.75">
      <c r="A101" s="73"/>
      <c r="B101" s="75"/>
    </row>
    <row r="102" spans="1:2" ht="12.75">
      <c r="A102" s="73"/>
      <c r="B102" s="75"/>
    </row>
    <row r="103" spans="1:2" ht="12.75">
      <c r="A103" s="73"/>
      <c r="B103" s="75"/>
    </row>
    <row r="104" spans="1:2" ht="12.75">
      <c r="A104" s="73"/>
      <c r="B104" s="75"/>
    </row>
    <row r="105" spans="1:2" ht="12.75">
      <c r="A105" s="73"/>
      <c r="B105" s="75"/>
    </row>
    <row r="106" spans="1:2" ht="12.75">
      <c r="A106" s="73"/>
      <c r="B106" s="75"/>
    </row>
    <row r="107" spans="1:2" ht="12.75">
      <c r="A107" s="73"/>
      <c r="B107" s="75"/>
    </row>
    <row r="108" spans="1:2" ht="12.75">
      <c r="A108" s="73"/>
      <c r="B108" s="75"/>
    </row>
    <row r="109" spans="1:2" ht="12.75">
      <c r="A109" s="73"/>
      <c r="B109" s="75"/>
    </row>
    <row r="110" spans="1:2" ht="12.75">
      <c r="A110" s="73"/>
      <c r="B110" s="75"/>
    </row>
    <row r="111" spans="1:2" ht="12.75">
      <c r="A111" s="73"/>
      <c r="B111" s="75"/>
    </row>
    <row r="112" spans="1:2" ht="12.75">
      <c r="A112" s="73"/>
      <c r="B112" s="75"/>
    </row>
    <row r="113" spans="1:2" ht="12.75">
      <c r="A113" s="73"/>
      <c r="B113" s="75"/>
    </row>
    <row r="114" spans="1:2" ht="12.75">
      <c r="A114" s="73"/>
      <c r="B114" s="75"/>
    </row>
    <row r="115" spans="1:2" ht="12.75">
      <c r="A115" s="73"/>
      <c r="B115" s="75"/>
    </row>
    <row r="116" spans="1:2" ht="12.75">
      <c r="A116" s="73"/>
      <c r="B116" s="75"/>
    </row>
    <row r="117" spans="1:2" ht="12.75">
      <c r="A117" s="73"/>
      <c r="B117" s="75"/>
    </row>
    <row r="118" spans="1:2" ht="12.75">
      <c r="A118" s="73"/>
      <c r="B118" s="75"/>
    </row>
    <row r="119" spans="1:2" ht="12.75">
      <c r="A119" s="73"/>
      <c r="B119" s="75"/>
    </row>
    <row r="120" spans="1:2" ht="12.75">
      <c r="A120" s="73"/>
      <c r="B120" s="75"/>
    </row>
    <row r="121" spans="1:2" ht="12.75">
      <c r="A121" s="73"/>
      <c r="B121" s="75"/>
    </row>
    <row r="122" spans="1:2" ht="12.75">
      <c r="A122" s="73"/>
      <c r="B122" s="75"/>
    </row>
    <row r="123" spans="1:2" ht="12.75">
      <c r="A123" s="73"/>
      <c r="B123" s="75"/>
    </row>
    <row r="124" spans="1:2" ht="12.75">
      <c r="A124" s="73"/>
      <c r="B124" s="75"/>
    </row>
    <row r="125" spans="1:2" ht="12.75">
      <c r="A125" s="73"/>
      <c r="B125" s="75"/>
    </row>
    <row r="126" spans="1:2" ht="12.75">
      <c r="A126" s="73"/>
      <c r="B126" s="75"/>
    </row>
    <row r="127" spans="1:2" ht="12.75">
      <c r="A127" s="73"/>
      <c r="B127" s="75"/>
    </row>
    <row r="128" spans="1:2" ht="12.75">
      <c r="A128" s="75"/>
      <c r="B128" s="75"/>
    </row>
    <row r="129" spans="1:2" ht="12.75">
      <c r="A129" s="75"/>
      <c r="B129" s="75"/>
    </row>
    <row r="130" spans="1:2" ht="12.75">
      <c r="A130" s="75"/>
      <c r="B130" s="75"/>
    </row>
  </sheetData>
  <sheetProtection/>
  <mergeCells count="46">
    <mergeCell ref="I5:J5"/>
    <mergeCell ref="K5:L5"/>
    <mergeCell ref="M5:N5"/>
    <mergeCell ref="O5:P5"/>
    <mergeCell ref="A2:F2"/>
    <mergeCell ref="A4:F4"/>
    <mergeCell ref="E5:F5"/>
    <mergeCell ref="G5:H5"/>
    <mergeCell ref="Y5:Z5"/>
    <mergeCell ref="AA5:AB5"/>
    <mergeCell ref="AC5:AD5"/>
    <mergeCell ref="AE5:AF5"/>
    <mergeCell ref="Q5:R5"/>
    <mergeCell ref="S5:T5"/>
    <mergeCell ref="U5:V5"/>
    <mergeCell ref="W5:X5"/>
    <mergeCell ref="AO5:AP5"/>
    <mergeCell ref="AQ5:AR5"/>
    <mergeCell ref="AS5:AT5"/>
    <mergeCell ref="AU5:AV5"/>
    <mergeCell ref="AG5:AH5"/>
    <mergeCell ref="AI5:AJ5"/>
    <mergeCell ref="AK5:AL5"/>
    <mergeCell ref="AM5:AN5"/>
    <mergeCell ref="M6:N6"/>
    <mergeCell ref="O6:P6"/>
    <mergeCell ref="Q6:R6"/>
    <mergeCell ref="S6:T6"/>
    <mergeCell ref="E6:F6"/>
    <mergeCell ref="G6:H6"/>
    <mergeCell ref="I6:J6"/>
    <mergeCell ref="K6:L6"/>
    <mergeCell ref="AC6:AD6"/>
    <mergeCell ref="AE6:AF6"/>
    <mergeCell ref="AG6:AH6"/>
    <mergeCell ref="AI6:AJ6"/>
    <mergeCell ref="U6:V6"/>
    <mergeCell ref="W6:X6"/>
    <mergeCell ref="Y6:Z6"/>
    <mergeCell ref="AA6:AB6"/>
    <mergeCell ref="AS6:AT6"/>
    <mergeCell ref="AU6:AV6"/>
    <mergeCell ref="AK6:AL6"/>
    <mergeCell ref="AM6:AN6"/>
    <mergeCell ref="AO6:AP6"/>
    <mergeCell ref="AQ6:A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4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28125" style="0" customWidth="1"/>
    <col min="2" max="2" width="54.00390625" style="0" customWidth="1"/>
    <col min="3" max="3" width="9.8515625" style="0" customWidth="1"/>
    <col min="4" max="4" width="9.28125" style="0" customWidth="1"/>
    <col min="5" max="5" width="11.57421875" style="0" hidden="1" customWidth="1"/>
    <col min="6" max="6" width="12.57421875" style="0" hidden="1" customWidth="1"/>
    <col min="7" max="7" width="10.7109375" style="0" hidden="1" customWidth="1"/>
    <col min="8" max="8" width="10.8515625" style="0" hidden="1" customWidth="1"/>
    <col min="9" max="9" width="10.7109375" style="0" hidden="1" customWidth="1"/>
    <col min="10" max="10" width="11.140625" style="0" hidden="1" customWidth="1"/>
    <col min="11" max="11" width="11.00390625" style="0" hidden="1" customWidth="1"/>
    <col min="12" max="12" width="11.140625" style="0" hidden="1" customWidth="1"/>
    <col min="13" max="14" width="13.140625" style="0" hidden="1" customWidth="1"/>
    <col min="15" max="15" width="11.57421875" style="0" hidden="1" customWidth="1"/>
    <col min="16" max="16" width="11.7109375" style="0" hidden="1" customWidth="1"/>
    <col min="17" max="17" width="10.7109375" style="0" hidden="1" customWidth="1"/>
    <col min="18" max="18" width="11.28125" style="0" hidden="1" customWidth="1"/>
    <col min="19" max="19" width="11.57421875" style="0" hidden="1" customWidth="1"/>
    <col min="20" max="21" width="12.8515625" style="0" hidden="1" customWidth="1"/>
    <col min="22" max="22" width="13.57421875" style="0" hidden="1" customWidth="1"/>
    <col min="23" max="23" width="12.28125" style="0" hidden="1" customWidth="1"/>
    <col min="24" max="24" width="11.7109375" style="0" hidden="1" customWidth="1"/>
    <col min="25" max="25" width="12.421875" style="0" hidden="1" customWidth="1"/>
    <col min="26" max="26" width="12.140625" style="0" hidden="1" customWidth="1"/>
    <col min="27" max="27" width="14.57421875" style="0" hidden="1" customWidth="1"/>
    <col min="28" max="28" width="12.8515625" style="0" hidden="1" customWidth="1"/>
    <col min="29" max="29" width="13.140625" style="0" hidden="1" customWidth="1"/>
    <col min="30" max="30" width="11.57421875" style="0" hidden="1" customWidth="1"/>
    <col min="31" max="31" width="13.140625" style="0" hidden="1" customWidth="1"/>
    <col min="32" max="32" width="13.57421875" style="0" hidden="1" customWidth="1"/>
    <col min="33" max="33" width="13.140625" style="0" hidden="1" customWidth="1"/>
    <col min="34" max="34" width="13.7109375" style="0" hidden="1" customWidth="1"/>
    <col min="35" max="35" width="12.8515625" style="0" hidden="1" customWidth="1"/>
    <col min="36" max="36" width="12.140625" style="0" hidden="1" customWidth="1"/>
    <col min="37" max="37" width="12.8515625" style="0" hidden="1" customWidth="1"/>
    <col min="38" max="38" width="13.7109375" style="0" hidden="1" customWidth="1"/>
    <col min="39" max="39" width="12.421875" style="0" hidden="1" customWidth="1"/>
    <col min="40" max="40" width="12.57421875" style="0" hidden="1" customWidth="1"/>
    <col min="41" max="41" width="13.57421875" style="0" hidden="1" customWidth="1"/>
    <col min="42" max="42" width="13.140625" style="0" hidden="1" customWidth="1"/>
    <col min="43" max="43" width="12.57421875" style="0" hidden="1" customWidth="1"/>
    <col min="44" max="44" width="13.28125" style="0" hidden="1" customWidth="1"/>
    <col min="45" max="45" width="12.28125" style="0" hidden="1" customWidth="1"/>
    <col min="46" max="46" width="13.7109375" style="0" hidden="1" customWidth="1"/>
    <col min="47" max="47" width="12.421875" style="0" hidden="1" customWidth="1"/>
    <col min="48" max="48" width="11.421875" style="0" hidden="1" customWidth="1"/>
    <col min="49" max="49" width="13.00390625" style="0" hidden="1" customWidth="1"/>
    <col min="50" max="50" width="12.57421875" style="0" hidden="1" customWidth="1"/>
    <col min="51" max="51" width="13.57421875" style="0" hidden="1" customWidth="1"/>
    <col min="52" max="52" width="14.140625" style="0" hidden="1" customWidth="1"/>
    <col min="53" max="53" width="13.7109375" style="0" hidden="1" customWidth="1"/>
    <col min="54" max="54" width="13.57421875" style="0" hidden="1" customWidth="1"/>
    <col min="55" max="55" width="12.8515625" style="0" hidden="1" customWidth="1"/>
    <col min="56" max="56" width="13.140625" style="0" hidden="1" customWidth="1"/>
    <col min="57" max="57" width="13.57421875" style="0" hidden="1" customWidth="1"/>
    <col min="58" max="58" width="13.28125" style="0" hidden="1" customWidth="1"/>
    <col min="59" max="59" width="11.00390625" style="0" hidden="1" customWidth="1"/>
    <col min="60" max="60" width="14.421875" style="0" hidden="1" customWidth="1"/>
    <col min="61" max="61" width="12.57421875" style="0" hidden="1" customWidth="1"/>
    <col min="62" max="63" width="13.28125" style="0" hidden="1" customWidth="1"/>
    <col min="64" max="64" width="12.8515625" style="0" hidden="1" customWidth="1"/>
    <col min="65" max="65" width="14.8515625" style="0" hidden="1" customWidth="1"/>
    <col min="66" max="66" width="14.140625" style="0" hidden="1" customWidth="1"/>
    <col min="67" max="67" width="14.7109375" style="0" hidden="1" customWidth="1"/>
    <col min="68" max="68" width="14.140625" style="0" hidden="1" customWidth="1"/>
    <col min="69" max="69" width="11.8515625" style="0" customWidth="1"/>
    <col min="70" max="70" width="12.421875" style="0" customWidth="1"/>
    <col min="71" max="71" width="13.28125" style="0" hidden="1" customWidth="1"/>
    <col min="72" max="72" width="12.28125" style="0" hidden="1" customWidth="1"/>
    <col min="73" max="73" width="9.57421875" style="0" customWidth="1"/>
    <col min="74" max="75" width="13.57421875" style="0" customWidth="1"/>
    <col min="76" max="76" width="12.7109375" style="0" customWidth="1"/>
    <col min="77" max="77" width="12.421875" style="0" customWidth="1"/>
    <col min="78" max="78" width="13.57421875" style="0" customWidth="1"/>
    <col min="79" max="79" width="12.00390625" style="0" hidden="1" customWidth="1"/>
    <col min="80" max="80" width="11.8515625" style="0" hidden="1" customWidth="1"/>
    <col min="81" max="81" width="13.00390625" style="0" hidden="1" customWidth="1"/>
    <col min="82" max="82" width="12.140625" style="0" hidden="1" customWidth="1"/>
    <col min="84" max="84" width="12.00390625" style="0" bestFit="1" customWidth="1"/>
    <col min="86" max="86" width="13.7109375" style="0" customWidth="1"/>
  </cols>
  <sheetData>
    <row r="1" spans="1:81" ht="20.25" customHeight="1">
      <c r="A1" s="76"/>
      <c r="B1" s="76"/>
      <c r="C1" s="76"/>
      <c r="D1" s="381"/>
      <c r="E1" s="381"/>
      <c r="F1" s="381"/>
      <c r="G1" s="381"/>
      <c r="H1" s="381"/>
      <c r="I1" s="381"/>
      <c r="J1" s="381"/>
      <c r="K1" s="78"/>
      <c r="L1" s="78"/>
      <c r="M1" s="78"/>
      <c r="N1" s="78"/>
      <c r="O1" s="78"/>
      <c r="P1" s="78"/>
      <c r="Q1" s="78"/>
      <c r="S1" s="78"/>
      <c r="U1" s="78"/>
      <c r="W1" s="78"/>
      <c r="Y1" s="78"/>
      <c r="AA1" s="78"/>
      <c r="AC1" s="78"/>
      <c r="AE1" s="78"/>
      <c r="AG1" s="78"/>
      <c r="AI1" s="78"/>
      <c r="AK1" s="78"/>
      <c r="AM1" s="78"/>
      <c r="AO1" s="78"/>
      <c r="AQ1" s="78"/>
      <c r="AS1" s="78"/>
      <c r="AU1" s="78"/>
      <c r="AW1" s="78"/>
      <c r="AY1" s="78"/>
      <c r="BA1" s="78"/>
      <c r="BC1" s="78"/>
      <c r="BE1" s="78"/>
      <c r="BG1" s="78"/>
      <c r="BI1" s="78"/>
      <c r="BK1" s="78"/>
      <c r="BM1" s="78"/>
      <c r="BO1" s="78"/>
      <c r="BQ1" s="78"/>
      <c r="BS1" s="78"/>
      <c r="BU1" s="78"/>
      <c r="BW1" s="78"/>
      <c r="BY1" s="78"/>
      <c r="CA1" s="78"/>
      <c r="CC1" s="78"/>
    </row>
    <row r="2" spans="4:81" ht="20.25" customHeight="1"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78"/>
      <c r="U2" s="78"/>
      <c r="W2" s="78"/>
      <c r="Y2" s="78"/>
      <c r="AA2" s="78"/>
      <c r="AC2" s="78"/>
      <c r="AE2" s="78"/>
      <c r="AG2" s="78"/>
      <c r="AI2" s="78"/>
      <c r="AK2" s="78"/>
      <c r="AM2" s="78"/>
      <c r="AO2" s="78"/>
      <c r="AQ2" s="78"/>
      <c r="AS2" s="78"/>
      <c r="AU2" s="78"/>
      <c r="AW2" s="78"/>
      <c r="AY2" s="78"/>
      <c r="BA2" s="78"/>
      <c r="BC2" s="78"/>
      <c r="BE2" s="78"/>
      <c r="BG2" s="78"/>
      <c r="BI2" s="78"/>
      <c r="BK2" s="78"/>
      <c r="BM2" s="78"/>
      <c r="BO2" s="78"/>
      <c r="BQ2" s="78"/>
      <c r="BS2" s="78"/>
      <c r="BU2" s="78"/>
      <c r="BW2" s="78"/>
      <c r="BY2" s="78"/>
      <c r="CA2" s="78"/>
      <c r="CC2" s="78"/>
    </row>
    <row r="3" spans="4:81" ht="20.25" customHeight="1"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S3" s="78"/>
      <c r="U3" s="78"/>
      <c r="W3" s="78"/>
      <c r="Y3" s="78"/>
      <c r="AA3" s="78"/>
      <c r="AC3" s="78"/>
      <c r="AE3" s="78"/>
      <c r="AG3" s="78"/>
      <c r="AI3" s="78"/>
      <c r="AK3" s="78"/>
      <c r="AM3" s="78"/>
      <c r="AO3" s="78"/>
      <c r="AQ3" s="78"/>
      <c r="AS3" s="78"/>
      <c r="AU3" s="78"/>
      <c r="AW3" s="78"/>
      <c r="AY3" s="78"/>
      <c r="BA3" s="78"/>
      <c r="BC3" s="78"/>
      <c r="BE3" s="78"/>
      <c r="BG3" s="78"/>
      <c r="BI3" s="78"/>
      <c r="BK3" s="78"/>
      <c r="BM3" s="78"/>
      <c r="BO3" s="78"/>
      <c r="BQ3" s="78"/>
      <c r="BS3" s="78"/>
      <c r="BU3" s="78"/>
      <c r="BW3" s="78"/>
      <c r="BY3" s="78"/>
      <c r="CA3" s="78"/>
      <c r="CC3" s="78"/>
    </row>
    <row r="4" spans="1:84" ht="25.5" customHeight="1" thickBot="1">
      <c r="A4" s="79" t="s">
        <v>54</v>
      </c>
      <c r="B4" s="79"/>
      <c r="C4" s="80"/>
      <c r="D4" s="8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</row>
    <row r="5" spans="1:84" ht="22.5" customHeight="1" thickBot="1">
      <c r="A5" s="82"/>
      <c r="B5" s="83"/>
      <c r="C5" s="82"/>
      <c r="D5" s="83"/>
      <c r="E5" s="365" t="s">
        <v>55</v>
      </c>
      <c r="F5" s="366"/>
      <c r="G5" s="378" t="s">
        <v>56</v>
      </c>
      <c r="H5" s="382"/>
      <c r="I5" s="383" t="s">
        <v>56</v>
      </c>
      <c r="J5" s="379"/>
      <c r="K5" s="378" t="s">
        <v>57</v>
      </c>
      <c r="L5" s="379"/>
      <c r="M5" s="378" t="s">
        <v>57</v>
      </c>
      <c r="N5" s="379"/>
      <c r="O5" s="378" t="s">
        <v>57</v>
      </c>
      <c r="P5" s="379"/>
      <c r="Q5" s="378" t="s">
        <v>57</v>
      </c>
      <c r="R5" s="379"/>
      <c r="S5" s="378" t="s">
        <v>57</v>
      </c>
      <c r="T5" s="379"/>
      <c r="U5" s="380" t="s">
        <v>57</v>
      </c>
      <c r="V5" s="379"/>
      <c r="W5" s="365" t="s">
        <v>58</v>
      </c>
      <c r="X5" s="367"/>
      <c r="Y5" s="365" t="s">
        <v>58</v>
      </c>
      <c r="Z5" s="367"/>
      <c r="AA5" s="365" t="s">
        <v>58</v>
      </c>
      <c r="AB5" s="367"/>
      <c r="AC5" s="365" t="s">
        <v>58</v>
      </c>
      <c r="AD5" s="367"/>
      <c r="AE5" s="365" t="s">
        <v>58</v>
      </c>
      <c r="AF5" s="367"/>
      <c r="AG5" s="365" t="s">
        <v>58</v>
      </c>
      <c r="AH5" s="367"/>
      <c r="AI5" s="365" t="s">
        <v>58</v>
      </c>
      <c r="AJ5" s="367"/>
      <c r="AK5" s="365" t="s">
        <v>58</v>
      </c>
      <c r="AL5" s="367"/>
      <c r="AM5" s="365" t="s">
        <v>58</v>
      </c>
      <c r="AN5" s="367"/>
      <c r="AO5" s="365" t="s">
        <v>58</v>
      </c>
      <c r="AP5" s="367"/>
      <c r="AQ5" s="365" t="s">
        <v>58</v>
      </c>
      <c r="AR5" s="367"/>
      <c r="AS5" s="365" t="s">
        <v>58</v>
      </c>
      <c r="AT5" s="367"/>
      <c r="AU5" s="375" t="s">
        <v>59</v>
      </c>
      <c r="AV5" s="376"/>
      <c r="AW5" s="375" t="s">
        <v>59</v>
      </c>
      <c r="AX5" s="376"/>
      <c r="AY5" s="375" t="s">
        <v>59</v>
      </c>
      <c r="AZ5" s="376"/>
      <c r="BA5" s="367" t="s">
        <v>60</v>
      </c>
      <c r="BB5" s="377"/>
      <c r="BC5" s="375" t="s">
        <v>59</v>
      </c>
      <c r="BD5" s="376"/>
      <c r="BE5" s="85" t="s">
        <v>61</v>
      </c>
      <c r="BF5" s="86"/>
      <c r="BG5" s="367" t="s">
        <v>62</v>
      </c>
      <c r="BH5" s="367"/>
      <c r="BI5" s="367" t="s">
        <v>62</v>
      </c>
      <c r="BJ5" s="367"/>
      <c r="BK5" s="367" t="s">
        <v>62</v>
      </c>
      <c r="BL5" s="366"/>
      <c r="BM5" s="365" t="s">
        <v>62</v>
      </c>
      <c r="BN5" s="374"/>
      <c r="BO5" s="85" t="s">
        <v>63</v>
      </c>
      <c r="BP5" s="86"/>
      <c r="BQ5" s="367" t="s">
        <v>64</v>
      </c>
      <c r="BR5" s="367"/>
      <c r="BS5" s="365" t="s">
        <v>65</v>
      </c>
      <c r="BT5" s="366"/>
      <c r="BU5" s="367" t="s">
        <v>65</v>
      </c>
      <c r="BV5" s="367"/>
      <c r="BW5" s="365" t="s">
        <v>64</v>
      </c>
      <c r="BX5" s="366"/>
      <c r="BY5" s="367" t="s">
        <v>64</v>
      </c>
      <c r="BZ5" s="367"/>
      <c r="CA5" s="365" t="s">
        <v>64</v>
      </c>
      <c r="CB5" s="366"/>
      <c r="CC5" s="367" t="s">
        <v>64</v>
      </c>
      <c r="CD5" s="366"/>
      <c r="CE5" s="368" t="s">
        <v>66</v>
      </c>
      <c r="CF5" s="371" t="s">
        <v>67</v>
      </c>
    </row>
    <row r="6" spans="1:84" ht="21.75" customHeight="1" thickBot="1">
      <c r="A6" s="87" t="s">
        <v>4</v>
      </c>
      <c r="B6" s="88" t="s">
        <v>5</v>
      </c>
      <c r="C6" s="87" t="s">
        <v>6</v>
      </c>
      <c r="D6" s="89" t="s">
        <v>7</v>
      </c>
      <c r="E6" s="364">
        <v>3</v>
      </c>
      <c r="F6" s="363"/>
      <c r="G6" s="361">
        <v>4</v>
      </c>
      <c r="H6" s="362"/>
      <c r="I6" s="361">
        <v>6</v>
      </c>
      <c r="J6" s="363"/>
      <c r="K6" s="361">
        <v>7</v>
      </c>
      <c r="L6" s="363"/>
      <c r="M6" s="361">
        <v>9</v>
      </c>
      <c r="N6" s="362"/>
      <c r="O6" s="362">
        <v>11</v>
      </c>
      <c r="P6" s="362"/>
      <c r="Q6" s="362">
        <v>14</v>
      </c>
      <c r="R6" s="362"/>
      <c r="S6" s="362">
        <v>16</v>
      </c>
      <c r="T6" s="363"/>
      <c r="U6" s="359">
        <v>23</v>
      </c>
      <c r="V6" s="360"/>
      <c r="W6" s="358">
        <v>22</v>
      </c>
      <c r="X6" s="355"/>
      <c r="Y6" s="355">
        <v>34</v>
      </c>
      <c r="Z6" s="355"/>
      <c r="AA6" s="355">
        <v>42</v>
      </c>
      <c r="AB6" s="355"/>
      <c r="AC6" s="355">
        <v>58</v>
      </c>
      <c r="AD6" s="355"/>
      <c r="AE6" s="355" t="s">
        <v>68</v>
      </c>
      <c r="AF6" s="355"/>
      <c r="AG6" s="355" t="s">
        <v>69</v>
      </c>
      <c r="AH6" s="355"/>
      <c r="AI6" s="356" t="s">
        <v>70</v>
      </c>
      <c r="AJ6" s="355"/>
      <c r="AK6" s="355" t="s">
        <v>71</v>
      </c>
      <c r="AL6" s="355"/>
      <c r="AM6" s="355" t="s">
        <v>72</v>
      </c>
      <c r="AN6" s="355"/>
      <c r="AO6" s="355" t="s">
        <v>73</v>
      </c>
      <c r="AP6" s="355"/>
      <c r="AQ6" s="356" t="s">
        <v>74</v>
      </c>
      <c r="AR6" s="355"/>
      <c r="AS6" s="356" t="s">
        <v>75</v>
      </c>
      <c r="AT6" s="357"/>
      <c r="AU6" s="358">
        <v>1</v>
      </c>
      <c r="AV6" s="355"/>
      <c r="AW6" s="355">
        <v>3</v>
      </c>
      <c r="AX6" s="355"/>
      <c r="AY6" s="355">
        <v>6</v>
      </c>
      <c r="AZ6" s="355"/>
      <c r="BA6" s="355" t="s">
        <v>76</v>
      </c>
      <c r="BB6" s="355"/>
      <c r="BC6" s="355">
        <v>8</v>
      </c>
      <c r="BD6" s="355"/>
      <c r="BE6" s="355">
        <v>1</v>
      </c>
      <c r="BF6" s="355"/>
      <c r="BG6" s="355">
        <v>2</v>
      </c>
      <c r="BH6" s="355"/>
      <c r="BI6" s="351">
        <v>3</v>
      </c>
      <c r="BJ6" s="353"/>
      <c r="BK6" s="351">
        <v>4</v>
      </c>
      <c r="BL6" s="352"/>
      <c r="BM6" s="354">
        <v>5</v>
      </c>
      <c r="BN6" s="353"/>
      <c r="BO6" s="351">
        <v>9</v>
      </c>
      <c r="BP6" s="353"/>
      <c r="BQ6" s="351">
        <v>11</v>
      </c>
      <c r="BR6" s="353"/>
      <c r="BS6" s="351">
        <v>13</v>
      </c>
      <c r="BT6" s="353"/>
      <c r="BU6" s="351">
        <v>15</v>
      </c>
      <c r="BV6" s="353"/>
      <c r="BW6" s="351">
        <v>17</v>
      </c>
      <c r="BX6" s="353"/>
      <c r="BY6" s="351">
        <v>19</v>
      </c>
      <c r="BZ6" s="353"/>
      <c r="CA6" s="351">
        <v>30</v>
      </c>
      <c r="CB6" s="353"/>
      <c r="CC6" s="351">
        <v>32</v>
      </c>
      <c r="CD6" s="352"/>
      <c r="CE6" s="369"/>
      <c r="CF6" s="372"/>
    </row>
    <row r="7" spans="1:84" ht="41.25" customHeight="1" thickBot="1">
      <c r="A7" s="90" t="s">
        <v>9</v>
      </c>
      <c r="B7" s="91"/>
      <c r="C7" s="90" t="s">
        <v>10</v>
      </c>
      <c r="D7" s="92" t="s">
        <v>11</v>
      </c>
      <c r="E7" s="93" t="s">
        <v>2</v>
      </c>
      <c r="F7" s="94" t="s">
        <v>77</v>
      </c>
      <c r="G7" s="95" t="s">
        <v>2</v>
      </c>
      <c r="H7" s="96" t="s">
        <v>77</v>
      </c>
      <c r="I7" s="95" t="s">
        <v>2</v>
      </c>
      <c r="J7" s="97" t="s">
        <v>77</v>
      </c>
      <c r="K7" s="95" t="s">
        <v>2</v>
      </c>
      <c r="L7" s="97" t="s">
        <v>77</v>
      </c>
      <c r="M7" s="95" t="s">
        <v>2</v>
      </c>
      <c r="N7" s="96" t="s">
        <v>77</v>
      </c>
      <c r="O7" s="98" t="s">
        <v>2</v>
      </c>
      <c r="P7" s="99" t="s">
        <v>77</v>
      </c>
      <c r="Q7" s="100" t="s">
        <v>2</v>
      </c>
      <c r="R7" s="96" t="s">
        <v>77</v>
      </c>
      <c r="S7" s="100" t="s">
        <v>2</v>
      </c>
      <c r="T7" s="97" t="s">
        <v>77</v>
      </c>
      <c r="U7" s="101" t="s">
        <v>2</v>
      </c>
      <c r="V7" s="102" t="s">
        <v>77</v>
      </c>
      <c r="W7" s="103" t="s">
        <v>2</v>
      </c>
      <c r="X7" s="104" t="s">
        <v>77</v>
      </c>
      <c r="Y7" s="105" t="s">
        <v>2</v>
      </c>
      <c r="Z7" s="104" t="s">
        <v>77</v>
      </c>
      <c r="AA7" s="106" t="s">
        <v>2</v>
      </c>
      <c r="AB7" s="107" t="s">
        <v>77</v>
      </c>
      <c r="AC7" s="106" t="s">
        <v>2</v>
      </c>
      <c r="AD7" s="107" t="s">
        <v>77</v>
      </c>
      <c r="AE7" s="105" t="s">
        <v>2</v>
      </c>
      <c r="AF7" s="104" t="s">
        <v>77</v>
      </c>
      <c r="AG7" s="105" t="s">
        <v>2</v>
      </c>
      <c r="AH7" s="104" t="s">
        <v>77</v>
      </c>
      <c r="AI7" s="105" t="s">
        <v>2</v>
      </c>
      <c r="AJ7" s="104" t="s">
        <v>77</v>
      </c>
      <c r="AK7" s="105" t="s">
        <v>2</v>
      </c>
      <c r="AL7" s="104" t="s">
        <v>77</v>
      </c>
      <c r="AM7" s="106" t="s">
        <v>2</v>
      </c>
      <c r="AN7" s="107" t="s">
        <v>77</v>
      </c>
      <c r="AO7" s="106" t="s">
        <v>2</v>
      </c>
      <c r="AP7" s="107" t="s">
        <v>77</v>
      </c>
      <c r="AQ7" s="106" t="s">
        <v>2</v>
      </c>
      <c r="AR7" s="107" t="s">
        <v>77</v>
      </c>
      <c r="AS7" s="106" t="s">
        <v>2</v>
      </c>
      <c r="AT7" s="108" t="s">
        <v>77</v>
      </c>
      <c r="AU7" s="109" t="s">
        <v>2</v>
      </c>
      <c r="AV7" s="107" t="s">
        <v>77</v>
      </c>
      <c r="AW7" s="106" t="s">
        <v>2</v>
      </c>
      <c r="AX7" s="107" t="s">
        <v>77</v>
      </c>
      <c r="AY7" s="106" t="s">
        <v>2</v>
      </c>
      <c r="AZ7" s="107" t="s">
        <v>77</v>
      </c>
      <c r="BA7" s="106" t="s">
        <v>2</v>
      </c>
      <c r="BB7" s="107" t="s">
        <v>77</v>
      </c>
      <c r="BC7" s="105" t="s">
        <v>2</v>
      </c>
      <c r="BD7" s="104" t="s">
        <v>77</v>
      </c>
      <c r="BE7" s="106" t="s">
        <v>2</v>
      </c>
      <c r="BF7" s="107" t="s">
        <v>77</v>
      </c>
      <c r="BG7" s="106" t="s">
        <v>2</v>
      </c>
      <c r="BH7" s="107" t="s">
        <v>77</v>
      </c>
      <c r="BI7" s="106" t="s">
        <v>2</v>
      </c>
      <c r="BJ7" s="107" t="s">
        <v>77</v>
      </c>
      <c r="BK7" s="106" t="s">
        <v>2</v>
      </c>
      <c r="BL7" s="108" t="s">
        <v>77</v>
      </c>
      <c r="BM7" s="109" t="s">
        <v>2</v>
      </c>
      <c r="BN7" s="107" t="s">
        <v>77</v>
      </c>
      <c r="BO7" s="106" t="s">
        <v>2</v>
      </c>
      <c r="BP7" s="107" t="s">
        <v>77</v>
      </c>
      <c r="BQ7" s="106" t="s">
        <v>2</v>
      </c>
      <c r="BR7" s="107" t="s">
        <v>77</v>
      </c>
      <c r="BS7" s="106" t="s">
        <v>2</v>
      </c>
      <c r="BT7" s="107" t="s">
        <v>77</v>
      </c>
      <c r="BU7" s="105" t="s">
        <v>2</v>
      </c>
      <c r="BV7" s="104" t="s">
        <v>77</v>
      </c>
      <c r="BW7" s="105" t="s">
        <v>2</v>
      </c>
      <c r="BX7" s="104" t="s">
        <v>77</v>
      </c>
      <c r="BY7" s="105" t="s">
        <v>2</v>
      </c>
      <c r="BZ7" s="104" t="s">
        <v>77</v>
      </c>
      <c r="CA7" s="105" t="s">
        <v>2</v>
      </c>
      <c r="CB7" s="104" t="s">
        <v>77</v>
      </c>
      <c r="CC7" s="105" t="s">
        <v>2</v>
      </c>
      <c r="CD7" s="110" t="s">
        <v>77</v>
      </c>
      <c r="CE7" s="370"/>
      <c r="CF7" s="373"/>
    </row>
    <row r="8" spans="1:84" ht="14.25">
      <c r="A8" s="25"/>
      <c r="B8" s="111" t="s">
        <v>12</v>
      </c>
      <c r="C8" s="112"/>
      <c r="D8" s="113"/>
      <c r="E8" s="29"/>
      <c r="F8" s="34"/>
      <c r="G8" s="29"/>
      <c r="H8" s="30"/>
      <c r="I8" s="29"/>
      <c r="J8" s="34"/>
      <c r="K8" s="29"/>
      <c r="L8" s="34"/>
      <c r="M8" s="29"/>
      <c r="N8" s="30"/>
      <c r="O8" s="30"/>
      <c r="P8" s="30"/>
      <c r="Q8" s="30"/>
      <c r="R8" s="30"/>
      <c r="S8" s="30"/>
      <c r="T8" s="34"/>
      <c r="U8" s="114"/>
      <c r="V8" s="115"/>
      <c r="W8" s="114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5"/>
      <c r="AU8" s="117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5"/>
      <c r="BM8" s="117"/>
      <c r="BN8" s="116"/>
      <c r="BO8" s="116"/>
      <c r="BP8" s="116"/>
      <c r="BQ8" s="116"/>
      <c r="BR8" s="116"/>
      <c r="BS8" s="116"/>
      <c r="BT8" s="116"/>
      <c r="BU8" s="116"/>
      <c r="BV8" s="118"/>
      <c r="BW8" s="116"/>
      <c r="BX8" s="116"/>
      <c r="BY8" s="116"/>
      <c r="BZ8" s="116"/>
      <c r="CA8" s="116"/>
      <c r="CB8" s="116"/>
      <c r="CC8" s="116"/>
      <c r="CD8" s="115"/>
      <c r="CE8" s="119"/>
      <c r="CF8" s="120"/>
    </row>
    <row r="9" spans="1:84" ht="12.75">
      <c r="A9" s="25">
        <v>1</v>
      </c>
      <c r="B9" s="121" t="s">
        <v>13</v>
      </c>
      <c r="C9" s="122" t="s">
        <v>14</v>
      </c>
      <c r="D9" s="123">
        <v>445</v>
      </c>
      <c r="E9" s="39"/>
      <c r="F9" s="124">
        <f>E9*D9</f>
        <v>0</v>
      </c>
      <c r="G9" s="39"/>
      <c r="H9" s="40">
        <f>G9*D9</f>
        <v>0</v>
      </c>
      <c r="I9" s="39"/>
      <c r="J9" s="124">
        <f>I9*D9</f>
        <v>0</v>
      </c>
      <c r="K9" s="39"/>
      <c r="L9" s="124">
        <f>K9*D9</f>
        <v>0</v>
      </c>
      <c r="M9" s="39"/>
      <c r="N9" s="40"/>
      <c r="O9" s="40"/>
      <c r="P9" s="40">
        <f>O9*D9</f>
        <v>0</v>
      </c>
      <c r="Q9" s="40"/>
      <c r="R9" s="40">
        <f>Q9*D9</f>
        <v>0</v>
      </c>
      <c r="S9" s="40"/>
      <c r="T9" s="124">
        <f>S9*D9</f>
        <v>0</v>
      </c>
      <c r="U9" s="39"/>
      <c r="V9" s="124">
        <f>U9*D9</f>
        <v>0</v>
      </c>
      <c r="W9" s="39"/>
      <c r="X9" s="40"/>
      <c r="Y9" s="40"/>
      <c r="Z9" s="40">
        <f>Y9*D9</f>
        <v>0</v>
      </c>
      <c r="AA9" s="40"/>
      <c r="AB9" s="40">
        <f>AA9*D9</f>
        <v>0</v>
      </c>
      <c r="AC9" s="40"/>
      <c r="AD9" s="40">
        <f>AC9*D9</f>
        <v>0</v>
      </c>
      <c r="AE9" s="40"/>
      <c r="AF9" s="40">
        <f>AE9*D9</f>
        <v>0</v>
      </c>
      <c r="AG9" s="40"/>
      <c r="AH9" s="40">
        <f>AG9*D9</f>
        <v>0</v>
      </c>
      <c r="AI9" s="40"/>
      <c r="AJ9" s="40">
        <f>AI9*D9</f>
        <v>0</v>
      </c>
      <c r="AK9" s="40"/>
      <c r="AL9" s="40"/>
      <c r="AM9" s="40"/>
      <c r="AN9" s="40"/>
      <c r="AO9" s="40"/>
      <c r="AP9" s="40"/>
      <c r="AQ9" s="40"/>
      <c r="AR9" s="40"/>
      <c r="AS9" s="40"/>
      <c r="AT9" s="124"/>
      <c r="AU9" s="43"/>
      <c r="AV9" s="40">
        <f>AU9*D9</f>
        <v>0</v>
      </c>
      <c r="AW9" s="40"/>
      <c r="AX9" s="40">
        <f>AW9*D9</f>
        <v>0</v>
      </c>
      <c r="AY9" s="40"/>
      <c r="AZ9" s="40">
        <f>AY9*D9</f>
        <v>0</v>
      </c>
      <c r="BA9" s="40"/>
      <c r="BB9" s="40">
        <f>BA9*D9</f>
        <v>0</v>
      </c>
      <c r="BC9" s="40"/>
      <c r="BD9" s="40">
        <f>BC9*D9</f>
        <v>0</v>
      </c>
      <c r="BE9" s="40"/>
      <c r="BF9" s="40"/>
      <c r="BG9" s="40"/>
      <c r="BH9" s="40">
        <f>BG9*D9</f>
        <v>0</v>
      </c>
      <c r="BI9" s="40"/>
      <c r="BJ9" s="40"/>
      <c r="BK9" s="40"/>
      <c r="BL9" s="124"/>
      <c r="BM9" s="43"/>
      <c r="BN9" s="40"/>
      <c r="BO9" s="40"/>
      <c r="BP9" s="40"/>
      <c r="BQ9" s="40"/>
      <c r="BR9" s="40">
        <f>BQ9*D9</f>
        <v>0</v>
      </c>
      <c r="BS9" s="40"/>
      <c r="BT9" s="40"/>
      <c r="BU9" s="40"/>
      <c r="BV9" s="125">
        <f>BU9*D9</f>
        <v>0</v>
      </c>
      <c r="BW9" s="40"/>
      <c r="BX9" s="40">
        <f>BW9*D9</f>
        <v>0</v>
      </c>
      <c r="BY9" s="40"/>
      <c r="BZ9" s="40">
        <f>BY9*D9</f>
        <v>0</v>
      </c>
      <c r="CA9" s="40"/>
      <c r="CB9" s="40"/>
      <c r="CC9" s="40"/>
      <c r="CD9" s="124"/>
      <c r="CE9" s="43">
        <f>E9+G9+I9+K9+M9+O9+Q9+S9+U9+W9+Y9+AA9+AC9+AE9+AG9+AI9+AK9+AM9+AO9+AQ9+AS9+AU9+AW9+AY9+BA9+BC9+BE9+BG9+BI9+BK9+BM9+BO9+BQ9+BS9+BU9+BW9+BY9+CA9+CC9</f>
        <v>0</v>
      </c>
      <c r="CF9" s="43">
        <f>F9+H9+J9+L9+N9+P9+R9+T9+V9+X9+Z9+AB9+AD9+AF9+AH9+AJ9+AL9+AN9+AP9+AR9+AT9+AV9+AX9+AZ9+BB9+BD9+BF9+BH9+BJ9+BL9+BN9+BP9+BR9+BT9+BV9+BX9+BZ9+CB9+CD9</f>
        <v>0</v>
      </c>
    </row>
    <row r="10" spans="1:84" ht="12.75">
      <c r="A10" s="25">
        <v>2</v>
      </c>
      <c r="B10" s="121" t="s">
        <v>15</v>
      </c>
      <c r="C10" s="122" t="s">
        <v>14</v>
      </c>
      <c r="D10" s="123">
        <v>501</v>
      </c>
      <c r="E10" s="39"/>
      <c r="F10" s="124">
        <f aca="true" t="shared" si="0" ref="F10:F67">E10*D10</f>
        <v>0</v>
      </c>
      <c r="G10" s="39"/>
      <c r="H10" s="40">
        <f aca="true" t="shared" si="1" ref="H10:H67">G10*D10</f>
        <v>0</v>
      </c>
      <c r="I10" s="39"/>
      <c r="J10" s="124">
        <f aca="true" t="shared" si="2" ref="J10:J67">I10*D10</f>
        <v>0</v>
      </c>
      <c r="K10" s="39"/>
      <c r="L10" s="124">
        <f aca="true" t="shared" si="3" ref="L10:L67">K10*D10</f>
        <v>0</v>
      </c>
      <c r="M10" s="39"/>
      <c r="N10" s="40"/>
      <c r="O10" s="40"/>
      <c r="P10" s="40">
        <f aca="true" t="shared" si="4" ref="P10:P67">O10*D10</f>
        <v>0</v>
      </c>
      <c r="Q10" s="40"/>
      <c r="R10" s="40">
        <f aca="true" t="shared" si="5" ref="R10:R67">Q10*D10</f>
        <v>0</v>
      </c>
      <c r="S10" s="40"/>
      <c r="T10" s="124">
        <f aca="true" t="shared" si="6" ref="T10:T67">S10*D10</f>
        <v>0</v>
      </c>
      <c r="U10" s="126"/>
      <c r="V10" s="124">
        <f aca="true" t="shared" si="7" ref="V10:V67">U10*D10</f>
        <v>0</v>
      </c>
      <c r="W10" s="126"/>
      <c r="X10" s="40"/>
      <c r="Y10" s="127"/>
      <c r="Z10" s="40">
        <f aca="true" t="shared" si="8" ref="Z10:Z67">Y10*D10</f>
        <v>0</v>
      </c>
      <c r="AA10" s="127"/>
      <c r="AB10" s="40">
        <f aca="true" t="shared" si="9" ref="AB10:AB67">AA10*D10</f>
        <v>0</v>
      </c>
      <c r="AC10" s="127"/>
      <c r="AD10" s="40">
        <f aca="true" t="shared" si="10" ref="AD10:AD67">AC10*D10</f>
        <v>0</v>
      </c>
      <c r="AE10" s="127"/>
      <c r="AF10" s="40">
        <f aca="true" t="shared" si="11" ref="AF10:AF67">AE10*D10</f>
        <v>0</v>
      </c>
      <c r="AG10" s="127"/>
      <c r="AH10" s="40">
        <f aca="true" t="shared" si="12" ref="AH10:AH67">AG10*D10</f>
        <v>0</v>
      </c>
      <c r="AI10" s="40"/>
      <c r="AJ10" s="40">
        <f aca="true" t="shared" si="13" ref="AJ10:AJ67">AI10*D10</f>
        <v>0</v>
      </c>
      <c r="AK10" s="127"/>
      <c r="AL10" s="40"/>
      <c r="AM10" s="127"/>
      <c r="AN10" s="40"/>
      <c r="AO10" s="127"/>
      <c r="AP10" s="40"/>
      <c r="AQ10" s="127"/>
      <c r="AR10" s="40"/>
      <c r="AS10" s="127"/>
      <c r="AT10" s="124"/>
      <c r="AU10" s="128"/>
      <c r="AV10" s="40">
        <f aca="true" t="shared" si="14" ref="AV10:AV67">AU10*D10</f>
        <v>0</v>
      </c>
      <c r="AW10" s="127">
        <v>10</v>
      </c>
      <c r="AX10" s="40">
        <f aca="true" t="shared" si="15" ref="AX10:AX67">AW10*D10</f>
        <v>5010</v>
      </c>
      <c r="AY10" s="127">
        <v>6</v>
      </c>
      <c r="AZ10" s="40">
        <f aca="true" t="shared" si="16" ref="AZ10:AZ67">AY10*D10</f>
        <v>3006</v>
      </c>
      <c r="BA10" s="127"/>
      <c r="BB10" s="40">
        <f aca="true" t="shared" si="17" ref="BB10:BB67">BA10*D10</f>
        <v>0</v>
      </c>
      <c r="BC10" s="127"/>
      <c r="BD10" s="40">
        <f aca="true" t="shared" si="18" ref="BD10:BD67">BC10*D10</f>
        <v>0</v>
      </c>
      <c r="BE10" s="127"/>
      <c r="BF10" s="40"/>
      <c r="BG10" s="127"/>
      <c r="BH10" s="40">
        <f aca="true" t="shared" si="19" ref="BH10:BH67">BG10*D10</f>
        <v>0</v>
      </c>
      <c r="BI10" s="127"/>
      <c r="BJ10" s="40"/>
      <c r="BK10" s="127"/>
      <c r="BL10" s="124"/>
      <c r="BM10" s="128"/>
      <c r="BN10" s="40"/>
      <c r="BO10" s="127"/>
      <c r="BP10" s="40"/>
      <c r="BQ10" s="127"/>
      <c r="BR10" s="40">
        <f aca="true" t="shared" si="20" ref="BR10:BR67">BQ10*D10</f>
        <v>0</v>
      </c>
      <c r="BS10" s="127"/>
      <c r="BT10" s="40"/>
      <c r="BU10" s="127"/>
      <c r="BV10" s="125">
        <f aca="true" t="shared" si="21" ref="BV10:BV67">BU10*D10</f>
        <v>0</v>
      </c>
      <c r="BW10" s="127"/>
      <c r="BX10" s="40">
        <f aca="true" t="shared" si="22" ref="BX10:BX67">BW10*D10</f>
        <v>0</v>
      </c>
      <c r="BY10" s="127"/>
      <c r="BZ10" s="40">
        <f aca="true" t="shared" si="23" ref="BZ10:BZ67">BY10*D10</f>
        <v>0</v>
      </c>
      <c r="CA10" s="127"/>
      <c r="CB10" s="40"/>
      <c r="CC10" s="127"/>
      <c r="CD10" s="124"/>
      <c r="CE10" s="43">
        <f aca="true" t="shared" si="24" ref="CE10:CF74">E10+G10+I10+K10+M10+O10+Q10+S10+U10+W10+Y10+AA10+AC10+AE10+AG10+AI10+AK10+AM10+AO10+AQ10+AS10+AU10+AW10+AY10+BA10+BC10+BE10+BG10+BI10+BK10+BM10+BO10+BQ10+BS10+BU10+BW10+BY10+CA10+CC10</f>
        <v>16</v>
      </c>
      <c r="CF10" s="43">
        <f t="shared" si="24"/>
        <v>8016</v>
      </c>
    </row>
    <row r="11" spans="1:84" ht="12.75">
      <c r="A11" s="25">
        <v>3</v>
      </c>
      <c r="B11" s="121" t="s">
        <v>16</v>
      </c>
      <c r="C11" s="122" t="s">
        <v>14</v>
      </c>
      <c r="D11" s="123">
        <v>539</v>
      </c>
      <c r="E11" s="39"/>
      <c r="F11" s="124">
        <f t="shared" si="0"/>
        <v>0</v>
      </c>
      <c r="G11" s="39"/>
      <c r="H11" s="40">
        <f t="shared" si="1"/>
        <v>0</v>
      </c>
      <c r="I11" s="39"/>
      <c r="J11" s="124">
        <f t="shared" si="2"/>
        <v>0</v>
      </c>
      <c r="K11" s="39"/>
      <c r="L11" s="124">
        <f t="shared" si="3"/>
        <v>0</v>
      </c>
      <c r="M11" s="39"/>
      <c r="N11" s="40"/>
      <c r="O11" s="40"/>
      <c r="P11" s="40">
        <f t="shared" si="4"/>
        <v>0</v>
      </c>
      <c r="Q11" s="40"/>
      <c r="R11" s="40">
        <f t="shared" si="5"/>
        <v>0</v>
      </c>
      <c r="S11" s="40"/>
      <c r="T11" s="124">
        <f t="shared" si="6"/>
        <v>0</v>
      </c>
      <c r="U11" s="126"/>
      <c r="V11" s="124">
        <f t="shared" si="7"/>
        <v>0</v>
      </c>
      <c r="W11" s="126"/>
      <c r="X11" s="40"/>
      <c r="Y11" s="127"/>
      <c r="Z11" s="40">
        <f t="shared" si="8"/>
        <v>0</v>
      </c>
      <c r="AA11" s="127"/>
      <c r="AB11" s="40">
        <f t="shared" si="9"/>
        <v>0</v>
      </c>
      <c r="AC11" s="127"/>
      <c r="AD11" s="40">
        <f t="shared" si="10"/>
        <v>0</v>
      </c>
      <c r="AE11" s="127"/>
      <c r="AF11" s="40">
        <f t="shared" si="11"/>
        <v>0</v>
      </c>
      <c r="AG11" s="127"/>
      <c r="AH11" s="40">
        <f t="shared" si="12"/>
        <v>0</v>
      </c>
      <c r="AI11" s="40"/>
      <c r="AJ11" s="40">
        <f t="shared" si="13"/>
        <v>0</v>
      </c>
      <c r="AK11" s="127"/>
      <c r="AL11" s="40"/>
      <c r="AM11" s="127"/>
      <c r="AN11" s="40"/>
      <c r="AO11" s="127"/>
      <c r="AP11" s="40"/>
      <c r="AQ11" s="127"/>
      <c r="AR11" s="40"/>
      <c r="AS11" s="127"/>
      <c r="AT11" s="124"/>
      <c r="AU11" s="128"/>
      <c r="AV11" s="40">
        <f t="shared" si="14"/>
        <v>0</v>
      </c>
      <c r="AW11" s="127"/>
      <c r="AX11" s="40">
        <f t="shared" si="15"/>
        <v>0</v>
      </c>
      <c r="AY11" s="127"/>
      <c r="AZ11" s="40">
        <f t="shared" si="16"/>
        <v>0</v>
      </c>
      <c r="BA11" s="127"/>
      <c r="BB11" s="40">
        <f t="shared" si="17"/>
        <v>0</v>
      </c>
      <c r="BC11" s="127"/>
      <c r="BD11" s="40">
        <f t="shared" si="18"/>
        <v>0</v>
      </c>
      <c r="BE11" s="127"/>
      <c r="BF11" s="40"/>
      <c r="BG11" s="127"/>
      <c r="BH11" s="40">
        <f t="shared" si="19"/>
        <v>0</v>
      </c>
      <c r="BI11" s="127"/>
      <c r="BJ11" s="40"/>
      <c r="BK11" s="127"/>
      <c r="BL11" s="124"/>
      <c r="BM11" s="128"/>
      <c r="BN11" s="40"/>
      <c r="BO11" s="127"/>
      <c r="BP11" s="40"/>
      <c r="BQ11" s="127"/>
      <c r="BR11" s="40">
        <f t="shared" si="20"/>
        <v>0</v>
      </c>
      <c r="BS11" s="127"/>
      <c r="BT11" s="40"/>
      <c r="BU11" s="127">
        <v>25</v>
      </c>
      <c r="BV11" s="125">
        <f t="shared" si="21"/>
        <v>13475</v>
      </c>
      <c r="BW11" s="127"/>
      <c r="BX11" s="40">
        <f t="shared" si="22"/>
        <v>0</v>
      </c>
      <c r="BY11" s="127"/>
      <c r="BZ11" s="40">
        <f t="shared" si="23"/>
        <v>0</v>
      </c>
      <c r="CA11" s="127"/>
      <c r="CB11" s="40"/>
      <c r="CC11" s="127"/>
      <c r="CD11" s="124"/>
      <c r="CE11" s="43">
        <f t="shared" si="24"/>
        <v>25</v>
      </c>
      <c r="CF11" s="43">
        <f t="shared" si="24"/>
        <v>13475</v>
      </c>
    </row>
    <row r="12" spans="1:84" ht="12.75">
      <c r="A12" s="25">
        <v>4</v>
      </c>
      <c r="B12" s="121" t="s">
        <v>17</v>
      </c>
      <c r="C12" s="122" t="s">
        <v>14</v>
      </c>
      <c r="D12" s="123">
        <v>594</v>
      </c>
      <c r="E12" s="39"/>
      <c r="F12" s="124">
        <f t="shared" si="0"/>
        <v>0</v>
      </c>
      <c r="G12" s="39"/>
      <c r="H12" s="40">
        <f t="shared" si="1"/>
        <v>0</v>
      </c>
      <c r="I12" s="39">
        <v>8</v>
      </c>
      <c r="J12" s="124">
        <f t="shared" si="2"/>
        <v>4752</v>
      </c>
      <c r="K12" s="39"/>
      <c r="L12" s="124">
        <f t="shared" si="3"/>
        <v>0</v>
      </c>
      <c r="M12" s="39"/>
      <c r="N12" s="40"/>
      <c r="O12" s="40">
        <v>8</v>
      </c>
      <c r="P12" s="40">
        <f t="shared" si="4"/>
        <v>4752</v>
      </c>
      <c r="Q12" s="40"/>
      <c r="R12" s="40">
        <f t="shared" si="5"/>
        <v>0</v>
      </c>
      <c r="S12" s="40"/>
      <c r="T12" s="124">
        <f t="shared" si="6"/>
        <v>0</v>
      </c>
      <c r="U12" s="126"/>
      <c r="V12" s="124">
        <f t="shared" si="7"/>
        <v>0</v>
      </c>
      <c r="W12" s="126"/>
      <c r="X12" s="40"/>
      <c r="Y12" s="127"/>
      <c r="Z12" s="40">
        <f t="shared" si="8"/>
        <v>0</v>
      </c>
      <c r="AA12" s="127"/>
      <c r="AB12" s="40">
        <f t="shared" si="9"/>
        <v>0</v>
      </c>
      <c r="AC12" s="127"/>
      <c r="AD12" s="40">
        <f t="shared" si="10"/>
        <v>0</v>
      </c>
      <c r="AE12" s="127"/>
      <c r="AF12" s="40">
        <f t="shared" si="11"/>
        <v>0</v>
      </c>
      <c r="AG12" s="127"/>
      <c r="AH12" s="40">
        <f t="shared" si="12"/>
        <v>0</v>
      </c>
      <c r="AI12" s="40"/>
      <c r="AJ12" s="40">
        <f t="shared" si="13"/>
        <v>0</v>
      </c>
      <c r="AK12" s="127"/>
      <c r="AL12" s="40"/>
      <c r="AM12" s="127"/>
      <c r="AN12" s="40"/>
      <c r="AO12" s="127"/>
      <c r="AP12" s="40"/>
      <c r="AQ12" s="127"/>
      <c r="AR12" s="40"/>
      <c r="AS12" s="127"/>
      <c r="AT12" s="124"/>
      <c r="AU12" s="128">
        <v>8</v>
      </c>
      <c r="AV12" s="40">
        <f t="shared" si="14"/>
        <v>4752</v>
      </c>
      <c r="AW12" s="127"/>
      <c r="AX12" s="40">
        <f t="shared" si="15"/>
        <v>0</v>
      </c>
      <c r="AY12" s="127">
        <v>8</v>
      </c>
      <c r="AZ12" s="40">
        <f t="shared" si="16"/>
        <v>4752</v>
      </c>
      <c r="BA12" s="127">
        <v>10</v>
      </c>
      <c r="BB12" s="40">
        <f t="shared" si="17"/>
        <v>5940</v>
      </c>
      <c r="BC12" s="127"/>
      <c r="BD12" s="40">
        <f t="shared" si="18"/>
        <v>0</v>
      </c>
      <c r="BE12" s="127"/>
      <c r="BF12" s="40"/>
      <c r="BG12" s="127"/>
      <c r="BH12" s="40">
        <f t="shared" si="19"/>
        <v>0</v>
      </c>
      <c r="BI12" s="127"/>
      <c r="BJ12" s="40"/>
      <c r="BK12" s="127"/>
      <c r="BL12" s="124"/>
      <c r="BM12" s="128"/>
      <c r="BN12" s="40"/>
      <c r="BO12" s="127"/>
      <c r="BP12" s="40"/>
      <c r="BQ12" s="127"/>
      <c r="BR12" s="40">
        <f t="shared" si="20"/>
        <v>0</v>
      </c>
      <c r="BS12" s="127"/>
      <c r="BT12" s="40"/>
      <c r="BU12" s="127"/>
      <c r="BV12" s="125">
        <f t="shared" si="21"/>
        <v>0</v>
      </c>
      <c r="BW12" s="127">
        <v>5</v>
      </c>
      <c r="BX12" s="40">
        <f t="shared" si="22"/>
        <v>2970</v>
      </c>
      <c r="BY12" s="127"/>
      <c r="BZ12" s="40">
        <f t="shared" si="23"/>
        <v>0</v>
      </c>
      <c r="CA12" s="127"/>
      <c r="CB12" s="40"/>
      <c r="CC12" s="127"/>
      <c r="CD12" s="124"/>
      <c r="CE12" s="43">
        <f t="shared" si="24"/>
        <v>47</v>
      </c>
      <c r="CF12" s="43">
        <f t="shared" si="24"/>
        <v>27918</v>
      </c>
    </row>
    <row r="13" spans="1:84" ht="12.75">
      <c r="A13" s="25">
        <v>5</v>
      </c>
      <c r="B13" s="121" t="s">
        <v>18</v>
      </c>
      <c r="C13" s="122" t="s">
        <v>14</v>
      </c>
      <c r="D13" s="123">
        <v>638</v>
      </c>
      <c r="E13" s="39"/>
      <c r="F13" s="124">
        <f t="shared" si="0"/>
        <v>0</v>
      </c>
      <c r="G13" s="39"/>
      <c r="H13" s="40">
        <f t="shared" si="1"/>
        <v>0</v>
      </c>
      <c r="I13" s="39">
        <v>8</v>
      </c>
      <c r="J13" s="124">
        <f t="shared" si="2"/>
        <v>5104</v>
      </c>
      <c r="K13" s="39"/>
      <c r="L13" s="124">
        <f t="shared" si="3"/>
        <v>0</v>
      </c>
      <c r="M13" s="39"/>
      <c r="N13" s="40"/>
      <c r="O13" s="40">
        <v>6</v>
      </c>
      <c r="P13" s="40">
        <f t="shared" si="4"/>
        <v>3828</v>
      </c>
      <c r="Q13" s="40">
        <v>10</v>
      </c>
      <c r="R13" s="40">
        <f t="shared" si="5"/>
        <v>6380</v>
      </c>
      <c r="S13" s="40">
        <v>8</v>
      </c>
      <c r="T13" s="124">
        <f t="shared" si="6"/>
        <v>5104</v>
      </c>
      <c r="U13" s="126">
        <v>8</v>
      </c>
      <c r="V13" s="124">
        <f t="shared" si="7"/>
        <v>5104</v>
      </c>
      <c r="W13" s="126"/>
      <c r="X13" s="40"/>
      <c r="Y13" s="127"/>
      <c r="Z13" s="40">
        <f t="shared" si="8"/>
        <v>0</v>
      </c>
      <c r="AA13" s="127"/>
      <c r="AB13" s="40">
        <f t="shared" si="9"/>
        <v>0</v>
      </c>
      <c r="AC13" s="127"/>
      <c r="AD13" s="40">
        <f t="shared" si="10"/>
        <v>0</v>
      </c>
      <c r="AE13" s="127"/>
      <c r="AF13" s="40">
        <f t="shared" si="11"/>
        <v>0</v>
      </c>
      <c r="AG13" s="127"/>
      <c r="AH13" s="40">
        <f t="shared" si="12"/>
        <v>0</v>
      </c>
      <c r="AI13" s="40"/>
      <c r="AJ13" s="40">
        <f t="shared" si="13"/>
        <v>0</v>
      </c>
      <c r="AK13" s="127"/>
      <c r="AL13" s="40"/>
      <c r="AM13" s="127"/>
      <c r="AN13" s="40"/>
      <c r="AO13" s="127"/>
      <c r="AP13" s="40"/>
      <c r="AQ13" s="127"/>
      <c r="AR13" s="40"/>
      <c r="AS13" s="127"/>
      <c r="AT13" s="124"/>
      <c r="AU13" s="128"/>
      <c r="AV13" s="40">
        <f t="shared" si="14"/>
        <v>0</v>
      </c>
      <c r="AW13" s="127">
        <v>8</v>
      </c>
      <c r="AX13" s="40">
        <f t="shared" si="15"/>
        <v>5104</v>
      </c>
      <c r="AY13" s="127">
        <v>10</v>
      </c>
      <c r="AZ13" s="40">
        <f t="shared" si="16"/>
        <v>6380</v>
      </c>
      <c r="BA13" s="127"/>
      <c r="BB13" s="40">
        <f t="shared" si="17"/>
        <v>0</v>
      </c>
      <c r="BC13" s="127"/>
      <c r="BD13" s="40">
        <f t="shared" si="18"/>
        <v>0</v>
      </c>
      <c r="BE13" s="127"/>
      <c r="BF13" s="40"/>
      <c r="BG13" s="127"/>
      <c r="BH13" s="40">
        <f t="shared" si="19"/>
        <v>0</v>
      </c>
      <c r="BI13" s="127"/>
      <c r="BJ13" s="40"/>
      <c r="BK13" s="127"/>
      <c r="BL13" s="124"/>
      <c r="BM13" s="128"/>
      <c r="BN13" s="40"/>
      <c r="BO13" s="127"/>
      <c r="BP13" s="40"/>
      <c r="BQ13" s="127"/>
      <c r="BR13" s="40">
        <f t="shared" si="20"/>
        <v>0</v>
      </c>
      <c r="BS13" s="127"/>
      <c r="BT13" s="40"/>
      <c r="BU13" s="127"/>
      <c r="BV13" s="125">
        <f t="shared" si="21"/>
        <v>0</v>
      </c>
      <c r="BW13" s="127"/>
      <c r="BX13" s="40">
        <f t="shared" si="22"/>
        <v>0</v>
      </c>
      <c r="BY13" s="127"/>
      <c r="BZ13" s="40">
        <f t="shared" si="23"/>
        <v>0</v>
      </c>
      <c r="CA13" s="127"/>
      <c r="CB13" s="40"/>
      <c r="CC13" s="127"/>
      <c r="CD13" s="124"/>
      <c r="CE13" s="43">
        <f t="shared" si="24"/>
        <v>58</v>
      </c>
      <c r="CF13" s="43">
        <f t="shared" si="24"/>
        <v>37004</v>
      </c>
    </row>
    <row r="14" spans="1:84" ht="12.75">
      <c r="A14" s="25">
        <v>6</v>
      </c>
      <c r="B14" s="121" t="s">
        <v>19</v>
      </c>
      <c r="C14" s="122" t="s">
        <v>14</v>
      </c>
      <c r="D14" s="123">
        <v>860</v>
      </c>
      <c r="E14" s="39"/>
      <c r="F14" s="124">
        <f t="shared" si="0"/>
        <v>0</v>
      </c>
      <c r="G14" s="39"/>
      <c r="H14" s="40">
        <f t="shared" si="1"/>
        <v>0</v>
      </c>
      <c r="I14" s="39"/>
      <c r="J14" s="124">
        <f t="shared" si="2"/>
        <v>0</v>
      </c>
      <c r="K14" s="39"/>
      <c r="L14" s="124">
        <f t="shared" si="3"/>
        <v>0</v>
      </c>
      <c r="M14" s="39"/>
      <c r="N14" s="40"/>
      <c r="O14" s="40"/>
      <c r="P14" s="40">
        <f t="shared" si="4"/>
        <v>0</v>
      </c>
      <c r="Q14" s="40"/>
      <c r="R14" s="40">
        <f t="shared" si="5"/>
        <v>0</v>
      </c>
      <c r="S14" s="40"/>
      <c r="T14" s="124">
        <f t="shared" si="6"/>
        <v>0</v>
      </c>
      <c r="U14" s="126"/>
      <c r="V14" s="124">
        <f t="shared" si="7"/>
        <v>0</v>
      </c>
      <c r="W14" s="126"/>
      <c r="X14" s="40"/>
      <c r="Y14" s="127"/>
      <c r="Z14" s="40">
        <f t="shared" si="8"/>
        <v>0</v>
      </c>
      <c r="AA14" s="127"/>
      <c r="AB14" s="40">
        <f t="shared" si="9"/>
        <v>0</v>
      </c>
      <c r="AC14" s="127"/>
      <c r="AD14" s="40">
        <f t="shared" si="10"/>
        <v>0</v>
      </c>
      <c r="AE14" s="127"/>
      <c r="AF14" s="40">
        <f t="shared" si="11"/>
        <v>0</v>
      </c>
      <c r="AG14" s="127"/>
      <c r="AH14" s="40">
        <f t="shared" si="12"/>
        <v>0</v>
      </c>
      <c r="AI14" s="40"/>
      <c r="AJ14" s="40">
        <f t="shared" si="13"/>
        <v>0</v>
      </c>
      <c r="AK14" s="127"/>
      <c r="AL14" s="40"/>
      <c r="AM14" s="127"/>
      <c r="AN14" s="40"/>
      <c r="AO14" s="127"/>
      <c r="AP14" s="40"/>
      <c r="AQ14" s="127"/>
      <c r="AR14" s="40"/>
      <c r="AS14" s="127"/>
      <c r="AT14" s="124"/>
      <c r="AU14" s="128"/>
      <c r="AV14" s="40">
        <f t="shared" si="14"/>
        <v>0</v>
      </c>
      <c r="AW14" s="127"/>
      <c r="AX14" s="40">
        <f t="shared" si="15"/>
        <v>0</v>
      </c>
      <c r="AY14" s="127"/>
      <c r="AZ14" s="40">
        <f t="shared" si="16"/>
        <v>0</v>
      </c>
      <c r="BA14" s="127"/>
      <c r="BB14" s="40">
        <f t="shared" si="17"/>
        <v>0</v>
      </c>
      <c r="BC14" s="127"/>
      <c r="BD14" s="40">
        <f t="shared" si="18"/>
        <v>0</v>
      </c>
      <c r="BE14" s="127"/>
      <c r="BF14" s="40"/>
      <c r="BG14" s="127"/>
      <c r="BH14" s="40">
        <f t="shared" si="19"/>
        <v>0</v>
      </c>
      <c r="BI14" s="127"/>
      <c r="BJ14" s="40"/>
      <c r="BK14" s="127"/>
      <c r="BL14" s="124"/>
      <c r="BM14" s="128"/>
      <c r="BN14" s="40"/>
      <c r="BO14" s="127"/>
      <c r="BP14" s="40"/>
      <c r="BQ14" s="127"/>
      <c r="BR14" s="40">
        <f t="shared" si="20"/>
        <v>0</v>
      </c>
      <c r="BS14" s="127"/>
      <c r="BT14" s="40"/>
      <c r="BU14" s="127"/>
      <c r="BV14" s="125">
        <f t="shared" si="21"/>
        <v>0</v>
      </c>
      <c r="BW14" s="127"/>
      <c r="BX14" s="40">
        <f t="shared" si="22"/>
        <v>0</v>
      </c>
      <c r="BY14" s="127"/>
      <c r="BZ14" s="40">
        <f t="shared" si="23"/>
        <v>0</v>
      </c>
      <c r="CA14" s="127"/>
      <c r="CB14" s="40"/>
      <c r="CC14" s="127"/>
      <c r="CD14" s="124"/>
      <c r="CE14" s="43">
        <f t="shared" si="24"/>
        <v>0</v>
      </c>
      <c r="CF14" s="43">
        <f t="shared" si="24"/>
        <v>0</v>
      </c>
    </row>
    <row r="15" spans="1:84" ht="12.75">
      <c r="A15" s="25">
        <v>7</v>
      </c>
      <c r="B15" s="121" t="s">
        <v>20</v>
      </c>
      <c r="C15" s="122" t="s">
        <v>14</v>
      </c>
      <c r="D15" s="123">
        <v>1122</v>
      </c>
      <c r="E15" s="39"/>
      <c r="F15" s="124">
        <f t="shared" si="0"/>
        <v>0</v>
      </c>
      <c r="G15" s="39"/>
      <c r="H15" s="40">
        <f t="shared" si="1"/>
        <v>0</v>
      </c>
      <c r="I15" s="39"/>
      <c r="J15" s="124">
        <f t="shared" si="2"/>
        <v>0</v>
      </c>
      <c r="K15" s="39"/>
      <c r="L15" s="124">
        <f t="shared" si="3"/>
        <v>0</v>
      </c>
      <c r="M15" s="39"/>
      <c r="N15" s="40"/>
      <c r="O15" s="40"/>
      <c r="P15" s="40">
        <f t="shared" si="4"/>
        <v>0</v>
      </c>
      <c r="Q15" s="40"/>
      <c r="R15" s="40">
        <f t="shared" si="5"/>
        <v>0</v>
      </c>
      <c r="S15" s="40"/>
      <c r="T15" s="124">
        <f t="shared" si="6"/>
        <v>0</v>
      </c>
      <c r="U15" s="126"/>
      <c r="V15" s="124">
        <f t="shared" si="7"/>
        <v>0</v>
      </c>
      <c r="W15" s="126"/>
      <c r="X15" s="40"/>
      <c r="Y15" s="127"/>
      <c r="Z15" s="40">
        <f t="shared" si="8"/>
        <v>0</v>
      </c>
      <c r="AA15" s="127"/>
      <c r="AB15" s="40">
        <f t="shared" si="9"/>
        <v>0</v>
      </c>
      <c r="AC15" s="127"/>
      <c r="AD15" s="40">
        <f t="shared" si="10"/>
        <v>0</v>
      </c>
      <c r="AE15" s="127"/>
      <c r="AF15" s="40">
        <f t="shared" si="11"/>
        <v>0</v>
      </c>
      <c r="AG15" s="127"/>
      <c r="AH15" s="40">
        <f t="shared" si="12"/>
        <v>0</v>
      </c>
      <c r="AI15" s="40"/>
      <c r="AJ15" s="40">
        <f t="shared" si="13"/>
        <v>0</v>
      </c>
      <c r="AK15" s="127"/>
      <c r="AL15" s="40"/>
      <c r="AM15" s="127"/>
      <c r="AN15" s="40"/>
      <c r="AO15" s="127"/>
      <c r="AP15" s="40"/>
      <c r="AQ15" s="127"/>
      <c r="AR15" s="40"/>
      <c r="AS15" s="127"/>
      <c r="AT15" s="124"/>
      <c r="AU15" s="128"/>
      <c r="AV15" s="40">
        <f t="shared" si="14"/>
        <v>0</v>
      </c>
      <c r="AW15" s="127"/>
      <c r="AX15" s="40">
        <f t="shared" si="15"/>
        <v>0</v>
      </c>
      <c r="AY15" s="127"/>
      <c r="AZ15" s="40">
        <f t="shared" si="16"/>
        <v>0</v>
      </c>
      <c r="BA15" s="127"/>
      <c r="BB15" s="40">
        <f t="shared" si="17"/>
        <v>0</v>
      </c>
      <c r="BC15" s="127"/>
      <c r="BD15" s="40">
        <f t="shared" si="18"/>
        <v>0</v>
      </c>
      <c r="BE15" s="127"/>
      <c r="BF15" s="40"/>
      <c r="BG15" s="127"/>
      <c r="BH15" s="40">
        <f t="shared" si="19"/>
        <v>0</v>
      </c>
      <c r="BI15" s="127"/>
      <c r="BJ15" s="40"/>
      <c r="BK15" s="127"/>
      <c r="BL15" s="124"/>
      <c r="BM15" s="128"/>
      <c r="BN15" s="40"/>
      <c r="BO15" s="127"/>
      <c r="BP15" s="40"/>
      <c r="BQ15" s="127"/>
      <c r="BR15" s="40">
        <f t="shared" si="20"/>
        <v>0</v>
      </c>
      <c r="BS15" s="127"/>
      <c r="BT15" s="40"/>
      <c r="BU15" s="127"/>
      <c r="BV15" s="125">
        <f t="shared" si="21"/>
        <v>0</v>
      </c>
      <c r="BW15" s="127"/>
      <c r="BX15" s="40">
        <f t="shared" si="22"/>
        <v>0</v>
      </c>
      <c r="BY15" s="127"/>
      <c r="BZ15" s="40">
        <f t="shared" si="23"/>
        <v>0</v>
      </c>
      <c r="CA15" s="127"/>
      <c r="CB15" s="40"/>
      <c r="CC15" s="127"/>
      <c r="CD15" s="124"/>
      <c r="CE15" s="43">
        <f t="shared" si="24"/>
        <v>0</v>
      </c>
      <c r="CF15" s="43">
        <f t="shared" si="24"/>
        <v>0</v>
      </c>
    </row>
    <row r="16" spans="1:84" ht="12.75">
      <c r="A16" s="25">
        <v>8</v>
      </c>
      <c r="B16" s="121" t="s">
        <v>21</v>
      </c>
      <c r="C16" s="122" t="s">
        <v>14</v>
      </c>
      <c r="D16" s="123">
        <v>1300</v>
      </c>
      <c r="E16" s="39"/>
      <c r="F16" s="124">
        <f t="shared" si="0"/>
        <v>0</v>
      </c>
      <c r="G16" s="39"/>
      <c r="H16" s="40">
        <f t="shared" si="1"/>
        <v>0</v>
      </c>
      <c r="I16" s="39"/>
      <c r="J16" s="124">
        <f t="shared" si="2"/>
        <v>0</v>
      </c>
      <c r="K16" s="39"/>
      <c r="L16" s="124">
        <f t="shared" si="3"/>
        <v>0</v>
      </c>
      <c r="M16" s="39"/>
      <c r="N16" s="40"/>
      <c r="O16" s="40"/>
      <c r="P16" s="40">
        <f t="shared" si="4"/>
        <v>0</v>
      </c>
      <c r="Q16" s="40"/>
      <c r="R16" s="40">
        <f t="shared" si="5"/>
        <v>0</v>
      </c>
      <c r="S16" s="40"/>
      <c r="T16" s="124">
        <f t="shared" si="6"/>
        <v>0</v>
      </c>
      <c r="U16" s="126"/>
      <c r="V16" s="124">
        <f t="shared" si="7"/>
        <v>0</v>
      </c>
      <c r="W16" s="126"/>
      <c r="X16" s="40"/>
      <c r="Y16" s="127"/>
      <c r="Z16" s="40">
        <f t="shared" si="8"/>
        <v>0</v>
      </c>
      <c r="AA16" s="127"/>
      <c r="AB16" s="40">
        <f t="shared" si="9"/>
        <v>0</v>
      </c>
      <c r="AC16" s="127"/>
      <c r="AD16" s="40">
        <f t="shared" si="10"/>
        <v>0</v>
      </c>
      <c r="AE16" s="127"/>
      <c r="AF16" s="40">
        <f t="shared" si="11"/>
        <v>0</v>
      </c>
      <c r="AG16" s="127"/>
      <c r="AH16" s="40">
        <f t="shared" si="12"/>
        <v>0</v>
      </c>
      <c r="AI16" s="40"/>
      <c r="AJ16" s="40">
        <f t="shared" si="13"/>
        <v>0</v>
      </c>
      <c r="AK16" s="127"/>
      <c r="AL16" s="40"/>
      <c r="AM16" s="127"/>
      <c r="AN16" s="40"/>
      <c r="AO16" s="127"/>
      <c r="AP16" s="40"/>
      <c r="AQ16" s="127"/>
      <c r="AR16" s="40"/>
      <c r="AS16" s="127"/>
      <c r="AT16" s="124"/>
      <c r="AU16" s="128"/>
      <c r="AV16" s="40">
        <f t="shared" si="14"/>
        <v>0</v>
      </c>
      <c r="AW16" s="127"/>
      <c r="AX16" s="40">
        <f t="shared" si="15"/>
        <v>0</v>
      </c>
      <c r="AY16" s="127"/>
      <c r="AZ16" s="40">
        <f t="shared" si="16"/>
        <v>0</v>
      </c>
      <c r="BA16" s="127"/>
      <c r="BB16" s="40">
        <f t="shared" si="17"/>
        <v>0</v>
      </c>
      <c r="BC16" s="127"/>
      <c r="BD16" s="40">
        <f t="shared" si="18"/>
        <v>0</v>
      </c>
      <c r="BE16" s="127"/>
      <c r="BF16" s="40"/>
      <c r="BG16" s="127"/>
      <c r="BH16" s="40">
        <f t="shared" si="19"/>
        <v>0</v>
      </c>
      <c r="BI16" s="127"/>
      <c r="BJ16" s="40"/>
      <c r="BK16" s="127"/>
      <c r="BL16" s="124"/>
      <c r="BM16" s="128"/>
      <c r="BN16" s="40"/>
      <c r="BO16" s="127"/>
      <c r="BP16" s="40"/>
      <c r="BQ16" s="127"/>
      <c r="BR16" s="40">
        <f t="shared" si="20"/>
        <v>0</v>
      </c>
      <c r="BS16" s="127"/>
      <c r="BT16" s="40"/>
      <c r="BU16" s="127"/>
      <c r="BV16" s="125">
        <f t="shared" si="21"/>
        <v>0</v>
      </c>
      <c r="BW16" s="127"/>
      <c r="BX16" s="40">
        <f t="shared" si="22"/>
        <v>0</v>
      </c>
      <c r="BY16" s="127"/>
      <c r="BZ16" s="40">
        <f t="shared" si="23"/>
        <v>0</v>
      </c>
      <c r="CA16" s="127"/>
      <c r="CB16" s="40"/>
      <c r="CC16" s="127"/>
      <c r="CD16" s="124"/>
      <c r="CE16" s="43">
        <f t="shared" si="24"/>
        <v>0</v>
      </c>
      <c r="CF16" s="43">
        <f t="shared" si="24"/>
        <v>0</v>
      </c>
    </row>
    <row r="17" spans="1:84" ht="12.75">
      <c r="A17" s="25">
        <v>9</v>
      </c>
      <c r="B17" s="121" t="s">
        <v>22</v>
      </c>
      <c r="C17" s="122"/>
      <c r="D17" s="123"/>
      <c r="E17" s="39"/>
      <c r="F17" s="124">
        <f t="shared" si="0"/>
        <v>0</v>
      </c>
      <c r="G17" s="39"/>
      <c r="H17" s="40">
        <f t="shared" si="1"/>
        <v>0</v>
      </c>
      <c r="I17" s="39"/>
      <c r="J17" s="124">
        <f t="shared" si="2"/>
        <v>0</v>
      </c>
      <c r="K17" s="39"/>
      <c r="L17" s="124">
        <f t="shared" si="3"/>
        <v>0</v>
      </c>
      <c r="M17" s="39"/>
      <c r="N17" s="40"/>
      <c r="O17" s="40"/>
      <c r="P17" s="40">
        <f t="shared" si="4"/>
        <v>0</v>
      </c>
      <c r="Q17" s="40"/>
      <c r="R17" s="40">
        <f t="shared" si="5"/>
        <v>0</v>
      </c>
      <c r="S17" s="40"/>
      <c r="T17" s="124">
        <f t="shared" si="6"/>
        <v>0</v>
      </c>
      <c r="U17" s="126"/>
      <c r="V17" s="124">
        <f t="shared" si="7"/>
        <v>0</v>
      </c>
      <c r="W17" s="126"/>
      <c r="X17" s="40"/>
      <c r="Y17" s="127"/>
      <c r="Z17" s="40">
        <f t="shared" si="8"/>
        <v>0</v>
      </c>
      <c r="AA17" s="127"/>
      <c r="AB17" s="40">
        <f t="shared" si="9"/>
        <v>0</v>
      </c>
      <c r="AC17" s="127"/>
      <c r="AD17" s="40">
        <f t="shared" si="10"/>
        <v>0</v>
      </c>
      <c r="AE17" s="127"/>
      <c r="AF17" s="40">
        <f t="shared" si="11"/>
        <v>0</v>
      </c>
      <c r="AG17" s="127"/>
      <c r="AH17" s="40">
        <f t="shared" si="12"/>
        <v>0</v>
      </c>
      <c r="AI17" s="40"/>
      <c r="AJ17" s="40">
        <f t="shared" si="13"/>
        <v>0</v>
      </c>
      <c r="AK17" s="127"/>
      <c r="AL17" s="40"/>
      <c r="AM17" s="127"/>
      <c r="AN17" s="40"/>
      <c r="AO17" s="127"/>
      <c r="AP17" s="40"/>
      <c r="AQ17" s="127"/>
      <c r="AR17" s="40"/>
      <c r="AS17" s="127"/>
      <c r="AT17" s="124"/>
      <c r="AU17" s="128"/>
      <c r="AV17" s="40">
        <f t="shared" si="14"/>
        <v>0</v>
      </c>
      <c r="AW17" s="127"/>
      <c r="AX17" s="40">
        <f t="shared" si="15"/>
        <v>0</v>
      </c>
      <c r="AY17" s="127"/>
      <c r="AZ17" s="40">
        <f t="shared" si="16"/>
        <v>0</v>
      </c>
      <c r="BA17" s="127"/>
      <c r="BB17" s="40">
        <f t="shared" si="17"/>
        <v>0</v>
      </c>
      <c r="BC17" s="127"/>
      <c r="BD17" s="40">
        <f t="shared" si="18"/>
        <v>0</v>
      </c>
      <c r="BE17" s="127"/>
      <c r="BF17" s="40"/>
      <c r="BG17" s="127"/>
      <c r="BH17" s="40">
        <f t="shared" si="19"/>
        <v>0</v>
      </c>
      <c r="BI17" s="127"/>
      <c r="BJ17" s="40"/>
      <c r="BK17" s="127"/>
      <c r="BL17" s="124"/>
      <c r="BM17" s="128"/>
      <c r="BN17" s="40"/>
      <c r="BO17" s="127"/>
      <c r="BP17" s="40"/>
      <c r="BQ17" s="127"/>
      <c r="BR17" s="40">
        <f t="shared" si="20"/>
        <v>0</v>
      </c>
      <c r="BS17" s="127"/>
      <c r="BT17" s="40"/>
      <c r="BU17" s="127"/>
      <c r="BV17" s="125">
        <f t="shared" si="21"/>
        <v>0</v>
      </c>
      <c r="BW17" s="127"/>
      <c r="BX17" s="40">
        <f t="shared" si="22"/>
        <v>0</v>
      </c>
      <c r="BY17" s="127"/>
      <c r="BZ17" s="40">
        <f t="shared" si="23"/>
        <v>0</v>
      </c>
      <c r="CA17" s="127"/>
      <c r="CB17" s="40"/>
      <c r="CC17" s="127"/>
      <c r="CD17" s="124"/>
      <c r="CE17" s="43">
        <f t="shared" si="24"/>
        <v>0</v>
      </c>
      <c r="CF17" s="43">
        <f t="shared" si="24"/>
        <v>0</v>
      </c>
    </row>
    <row r="18" spans="1:84" ht="12.75">
      <c r="A18" s="25">
        <v>10</v>
      </c>
      <c r="B18" s="121" t="s">
        <v>13</v>
      </c>
      <c r="C18" s="122" t="s">
        <v>23</v>
      </c>
      <c r="D18" s="123">
        <v>286</v>
      </c>
      <c r="E18" s="39"/>
      <c r="F18" s="124">
        <f t="shared" si="0"/>
        <v>0</v>
      </c>
      <c r="G18" s="39"/>
      <c r="H18" s="40">
        <f t="shared" si="1"/>
        <v>0</v>
      </c>
      <c r="I18" s="39"/>
      <c r="J18" s="124">
        <f t="shared" si="2"/>
        <v>0</v>
      </c>
      <c r="K18" s="39"/>
      <c r="L18" s="124">
        <f t="shared" si="3"/>
        <v>0</v>
      </c>
      <c r="M18" s="39"/>
      <c r="N18" s="40"/>
      <c r="O18" s="40"/>
      <c r="P18" s="40">
        <f t="shared" si="4"/>
        <v>0</v>
      </c>
      <c r="Q18" s="40"/>
      <c r="R18" s="40">
        <f t="shared" si="5"/>
        <v>0</v>
      </c>
      <c r="S18" s="40"/>
      <c r="T18" s="124">
        <f t="shared" si="6"/>
        <v>0</v>
      </c>
      <c r="U18" s="126"/>
      <c r="V18" s="124">
        <f t="shared" si="7"/>
        <v>0</v>
      </c>
      <c r="W18" s="126"/>
      <c r="X18" s="40"/>
      <c r="Y18" s="127"/>
      <c r="Z18" s="40">
        <f t="shared" si="8"/>
        <v>0</v>
      </c>
      <c r="AA18" s="127"/>
      <c r="AB18" s="40">
        <f t="shared" si="9"/>
        <v>0</v>
      </c>
      <c r="AC18" s="127"/>
      <c r="AD18" s="40">
        <f t="shared" si="10"/>
        <v>0</v>
      </c>
      <c r="AE18" s="127"/>
      <c r="AF18" s="40">
        <f t="shared" si="11"/>
        <v>0</v>
      </c>
      <c r="AG18" s="127"/>
      <c r="AH18" s="40">
        <f t="shared" si="12"/>
        <v>0</v>
      </c>
      <c r="AI18" s="40"/>
      <c r="AJ18" s="40">
        <f t="shared" si="13"/>
        <v>0</v>
      </c>
      <c r="AK18" s="127"/>
      <c r="AL18" s="40"/>
      <c r="AM18" s="127"/>
      <c r="AN18" s="40"/>
      <c r="AO18" s="127"/>
      <c r="AP18" s="40"/>
      <c r="AQ18" s="127"/>
      <c r="AR18" s="40"/>
      <c r="AS18" s="127"/>
      <c r="AT18" s="124"/>
      <c r="AU18" s="128"/>
      <c r="AV18" s="40">
        <f t="shared" si="14"/>
        <v>0</v>
      </c>
      <c r="AW18" s="127"/>
      <c r="AX18" s="40">
        <f t="shared" si="15"/>
        <v>0</v>
      </c>
      <c r="AY18" s="127"/>
      <c r="AZ18" s="40">
        <f t="shared" si="16"/>
        <v>0</v>
      </c>
      <c r="BA18" s="127"/>
      <c r="BB18" s="40">
        <f t="shared" si="17"/>
        <v>0</v>
      </c>
      <c r="BC18" s="127"/>
      <c r="BD18" s="40">
        <f t="shared" si="18"/>
        <v>0</v>
      </c>
      <c r="BE18" s="127"/>
      <c r="BF18" s="40"/>
      <c r="BG18" s="127"/>
      <c r="BH18" s="40">
        <f t="shared" si="19"/>
        <v>0</v>
      </c>
      <c r="BI18" s="127"/>
      <c r="BJ18" s="40"/>
      <c r="BK18" s="127"/>
      <c r="BL18" s="124"/>
      <c r="BM18" s="128"/>
      <c r="BN18" s="40"/>
      <c r="BO18" s="127"/>
      <c r="BP18" s="40"/>
      <c r="BQ18" s="127"/>
      <c r="BR18" s="40">
        <f t="shared" si="20"/>
        <v>0</v>
      </c>
      <c r="BS18" s="127"/>
      <c r="BT18" s="40"/>
      <c r="BU18" s="127"/>
      <c r="BV18" s="125">
        <f t="shared" si="21"/>
        <v>0</v>
      </c>
      <c r="BW18" s="127"/>
      <c r="BX18" s="40">
        <f t="shared" si="22"/>
        <v>0</v>
      </c>
      <c r="BY18" s="127"/>
      <c r="BZ18" s="40">
        <f t="shared" si="23"/>
        <v>0</v>
      </c>
      <c r="CA18" s="127"/>
      <c r="CB18" s="40"/>
      <c r="CC18" s="127"/>
      <c r="CD18" s="124"/>
      <c r="CE18" s="43">
        <f t="shared" si="24"/>
        <v>0</v>
      </c>
      <c r="CF18" s="43">
        <f t="shared" si="24"/>
        <v>0</v>
      </c>
    </row>
    <row r="19" spans="1:84" ht="12.75">
      <c r="A19" s="25">
        <v>11</v>
      </c>
      <c r="B19" s="121" t="s">
        <v>15</v>
      </c>
      <c r="C19" s="122" t="s">
        <v>23</v>
      </c>
      <c r="D19" s="123">
        <v>302</v>
      </c>
      <c r="E19" s="39"/>
      <c r="F19" s="124">
        <f t="shared" si="0"/>
        <v>0</v>
      </c>
      <c r="G19" s="39"/>
      <c r="H19" s="40">
        <f t="shared" si="1"/>
        <v>0</v>
      </c>
      <c r="I19" s="39"/>
      <c r="J19" s="124">
        <f t="shared" si="2"/>
        <v>0</v>
      </c>
      <c r="K19" s="39"/>
      <c r="L19" s="124">
        <f t="shared" si="3"/>
        <v>0</v>
      </c>
      <c r="M19" s="39"/>
      <c r="N19" s="40"/>
      <c r="O19" s="40"/>
      <c r="P19" s="40">
        <f t="shared" si="4"/>
        <v>0</v>
      </c>
      <c r="Q19" s="40"/>
      <c r="R19" s="40">
        <f t="shared" si="5"/>
        <v>0</v>
      </c>
      <c r="S19" s="40"/>
      <c r="T19" s="124">
        <f t="shared" si="6"/>
        <v>0</v>
      </c>
      <c r="U19" s="126">
        <v>4</v>
      </c>
      <c r="V19" s="124">
        <f t="shared" si="7"/>
        <v>1208</v>
      </c>
      <c r="W19" s="126"/>
      <c r="X19" s="40"/>
      <c r="Y19" s="127"/>
      <c r="Z19" s="40">
        <f t="shared" si="8"/>
        <v>0</v>
      </c>
      <c r="AA19" s="127"/>
      <c r="AB19" s="40">
        <f t="shared" si="9"/>
        <v>0</v>
      </c>
      <c r="AC19" s="127"/>
      <c r="AD19" s="40">
        <f t="shared" si="10"/>
        <v>0</v>
      </c>
      <c r="AE19" s="127"/>
      <c r="AF19" s="40">
        <f t="shared" si="11"/>
        <v>0</v>
      </c>
      <c r="AG19" s="127"/>
      <c r="AH19" s="40">
        <f t="shared" si="12"/>
        <v>0</v>
      </c>
      <c r="AI19" s="40"/>
      <c r="AJ19" s="40">
        <f t="shared" si="13"/>
        <v>0</v>
      </c>
      <c r="AK19" s="127"/>
      <c r="AL19" s="40"/>
      <c r="AM19" s="127"/>
      <c r="AN19" s="40"/>
      <c r="AO19" s="127"/>
      <c r="AP19" s="40"/>
      <c r="AQ19" s="127"/>
      <c r="AR19" s="40"/>
      <c r="AS19" s="127"/>
      <c r="AT19" s="124"/>
      <c r="AU19" s="128">
        <v>2</v>
      </c>
      <c r="AV19" s="40">
        <f t="shared" si="14"/>
        <v>604</v>
      </c>
      <c r="AW19" s="127">
        <v>2</v>
      </c>
      <c r="AX19" s="40">
        <f t="shared" si="15"/>
        <v>604</v>
      </c>
      <c r="AY19" s="127">
        <v>4</v>
      </c>
      <c r="AZ19" s="40">
        <f t="shared" si="16"/>
        <v>1208</v>
      </c>
      <c r="BA19" s="127">
        <v>6</v>
      </c>
      <c r="BB19" s="40">
        <f t="shared" si="17"/>
        <v>1812</v>
      </c>
      <c r="BC19" s="127"/>
      <c r="BD19" s="40">
        <f t="shared" si="18"/>
        <v>0</v>
      </c>
      <c r="BE19" s="127"/>
      <c r="BF19" s="40"/>
      <c r="BG19" s="127"/>
      <c r="BH19" s="40">
        <f t="shared" si="19"/>
        <v>0</v>
      </c>
      <c r="BI19" s="127"/>
      <c r="BJ19" s="40"/>
      <c r="BK19" s="127"/>
      <c r="BL19" s="124"/>
      <c r="BM19" s="128"/>
      <c r="BN19" s="40"/>
      <c r="BO19" s="127"/>
      <c r="BP19" s="40"/>
      <c r="BQ19" s="127"/>
      <c r="BR19" s="40">
        <f t="shared" si="20"/>
        <v>0</v>
      </c>
      <c r="BS19" s="127"/>
      <c r="BT19" s="40"/>
      <c r="BU19" s="127"/>
      <c r="BV19" s="125">
        <f t="shared" si="21"/>
        <v>0</v>
      </c>
      <c r="BW19" s="127"/>
      <c r="BX19" s="40">
        <f t="shared" si="22"/>
        <v>0</v>
      </c>
      <c r="BY19" s="127"/>
      <c r="BZ19" s="40">
        <f t="shared" si="23"/>
        <v>0</v>
      </c>
      <c r="CA19" s="127"/>
      <c r="CB19" s="40"/>
      <c r="CC19" s="127"/>
      <c r="CD19" s="124"/>
      <c r="CE19" s="43">
        <f t="shared" si="24"/>
        <v>18</v>
      </c>
      <c r="CF19" s="43">
        <f t="shared" si="24"/>
        <v>5436</v>
      </c>
    </row>
    <row r="20" spans="1:84" ht="12.75">
      <c r="A20" s="25">
        <v>12</v>
      </c>
      <c r="B20" s="121" t="s">
        <v>16</v>
      </c>
      <c r="C20" s="122" t="s">
        <v>23</v>
      </c>
      <c r="D20" s="123">
        <v>407</v>
      </c>
      <c r="E20" s="39"/>
      <c r="F20" s="124">
        <f t="shared" si="0"/>
        <v>0</v>
      </c>
      <c r="G20" s="39"/>
      <c r="H20" s="40">
        <f t="shared" si="1"/>
        <v>0</v>
      </c>
      <c r="I20" s="39"/>
      <c r="J20" s="124">
        <f t="shared" si="2"/>
        <v>0</v>
      </c>
      <c r="K20" s="39"/>
      <c r="L20" s="124">
        <f t="shared" si="3"/>
        <v>0</v>
      </c>
      <c r="M20" s="39"/>
      <c r="N20" s="40"/>
      <c r="O20" s="40"/>
      <c r="P20" s="40">
        <f t="shared" si="4"/>
        <v>0</v>
      </c>
      <c r="Q20" s="40"/>
      <c r="R20" s="40">
        <f t="shared" si="5"/>
        <v>0</v>
      </c>
      <c r="S20" s="40"/>
      <c r="T20" s="124">
        <f t="shared" si="6"/>
        <v>0</v>
      </c>
      <c r="U20" s="126"/>
      <c r="V20" s="124">
        <f t="shared" si="7"/>
        <v>0</v>
      </c>
      <c r="W20" s="126"/>
      <c r="X20" s="40"/>
      <c r="Y20" s="127"/>
      <c r="Z20" s="40">
        <f t="shared" si="8"/>
        <v>0</v>
      </c>
      <c r="AA20" s="127"/>
      <c r="AB20" s="40">
        <f t="shared" si="9"/>
        <v>0</v>
      </c>
      <c r="AC20" s="127"/>
      <c r="AD20" s="40">
        <f t="shared" si="10"/>
        <v>0</v>
      </c>
      <c r="AE20" s="127"/>
      <c r="AF20" s="40">
        <f t="shared" si="11"/>
        <v>0</v>
      </c>
      <c r="AG20" s="127"/>
      <c r="AH20" s="40">
        <f t="shared" si="12"/>
        <v>0</v>
      </c>
      <c r="AI20" s="40"/>
      <c r="AJ20" s="40">
        <f t="shared" si="13"/>
        <v>0</v>
      </c>
      <c r="AK20" s="127"/>
      <c r="AL20" s="40"/>
      <c r="AM20" s="127"/>
      <c r="AN20" s="40"/>
      <c r="AO20" s="127"/>
      <c r="AP20" s="40"/>
      <c r="AQ20" s="127"/>
      <c r="AR20" s="40"/>
      <c r="AS20" s="127"/>
      <c r="AT20" s="124"/>
      <c r="AU20" s="128"/>
      <c r="AV20" s="40">
        <f t="shared" si="14"/>
        <v>0</v>
      </c>
      <c r="AW20" s="127"/>
      <c r="AX20" s="40">
        <f t="shared" si="15"/>
        <v>0</v>
      </c>
      <c r="AY20" s="127"/>
      <c r="AZ20" s="40">
        <f t="shared" si="16"/>
        <v>0</v>
      </c>
      <c r="BA20" s="127"/>
      <c r="BB20" s="40">
        <f t="shared" si="17"/>
        <v>0</v>
      </c>
      <c r="BC20" s="127"/>
      <c r="BD20" s="40">
        <f t="shared" si="18"/>
        <v>0</v>
      </c>
      <c r="BE20" s="127"/>
      <c r="BF20" s="40"/>
      <c r="BG20" s="127"/>
      <c r="BH20" s="40">
        <f t="shared" si="19"/>
        <v>0</v>
      </c>
      <c r="BI20" s="127"/>
      <c r="BJ20" s="40"/>
      <c r="BK20" s="127"/>
      <c r="BL20" s="124"/>
      <c r="BM20" s="128"/>
      <c r="BN20" s="40"/>
      <c r="BO20" s="127"/>
      <c r="BP20" s="40"/>
      <c r="BQ20" s="127"/>
      <c r="BR20" s="40">
        <f t="shared" si="20"/>
        <v>0</v>
      </c>
      <c r="BS20" s="127"/>
      <c r="BT20" s="40"/>
      <c r="BU20" s="127"/>
      <c r="BV20" s="125">
        <f t="shared" si="21"/>
        <v>0</v>
      </c>
      <c r="BW20" s="127"/>
      <c r="BX20" s="40">
        <f t="shared" si="22"/>
        <v>0</v>
      </c>
      <c r="BY20" s="127"/>
      <c r="BZ20" s="40">
        <f t="shared" si="23"/>
        <v>0</v>
      </c>
      <c r="CA20" s="127"/>
      <c r="CB20" s="40"/>
      <c r="CC20" s="127"/>
      <c r="CD20" s="124"/>
      <c r="CE20" s="43">
        <f t="shared" si="24"/>
        <v>0</v>
      </c>
      <c r="CF20" s="43">
        <f t="shared" si="24"/>
        <v>0</v>
      </c>
    </row>
    <row r="21" spans="1:84" ht="12.75">
      <c r="A21" s="25">
        <v>13</v>
      </c>
      <c r="B21" s="121" t="s">
        <v>17</v>
      </c>
      <c r="C21" s="122" t="s">
        <v>23</v>
      </c>
      <c r="D21" s="123">
        <v>497</v>
      </c>
      <c r="E21" s="39"/>
      <c r="F21" s="124">
        <f t="shared" si="0"/>
        <v>0</v>
      </c>
      <c r="G21" s="39"/>
      <c r="H21" s="40">
        <f t="shared" si="1"/>
        <v>0</v>
      </c>
      <c r="I21" s="39"/>
      <c r="J21" s="124">
        <f t="shared" si="2"/>
        <v>0</v>
      </c>
      <c r="K21" s="39"/>
      <c r="L21" s="124">
        <f t="shared" si="3"/>
        <v>0</v>
      </c>
      <c r="M21" s="39"/>
      <c r="N21" s="40"/>
      <c r="O21" s="40"/>
      <c r="P21" s="40">
        <f t="shared" si="4"/>
        <v>0</v>
      </c>
      <c r="Q21" s="40"/>
      <c r="R21" s="40">
        <f t="shared" si="5"/>
        <v>0</v>
      </c>
      <c r="S21" s="40"/>
      <c r="T21" s="124">
        <f t="shared" si="6"/>
        <v>0</v>
      </c>
      <c r="U21" s="126"/>
      <c r="V21" s="124">
        <f t="shared" si="7"/>
        <v>0</v>
      </c>
      <c r="W21" s="126"/>
      <c r="X21" s="40"/>
      <c r="Y21" s="127"/>
      <c r="Z21" s="40">
        <f t="shared" si="8"/>
        <v>0</v>
      </c>
      <c r="AA21" s="127"/>
      <c r="AB21" s="40">
        <f t="shared" si="9"/>
        <v>0</v>
      </c>
      <c r="AC21" s="127"/>
      <c r="AD21" s="40">
        <f t="shared" si="10"/>
        <v>0</v>
      </c>
      <c r="AE21" s="127"/>
      <c r="AF21" s="40">
        <f t="shared" si="11"/>
        <v>0</v>
      </c>
      <c r="AG21" s="127"/>
      <c r="AH21" s="40">
        <f t="shared" si="12"/>
        <v>0</v>
      </c>
      <c r="AI21" s="40"/>
      <c r="AJ21" s="40">
        <f t="shared" si="13"/>
        <v>0</v>
      </c>
      <c r="AK21" s="127"/>
      <c r="AL21" s="40"/>
      <c r="AM21" s="127"/>
      <c r="AN21" s="40"/>
      <c r="AO21" s="127"/>
      <c r="AP21" s="40"/>
      <c r="AQ21" s="127"/>
      <c r="AR21" s="40"/>
      <c r="AS21" s="127"/>
      <c r="AT21" s="124"/>
      <c r="AU21" s="128"/>
      <c r="AV21" s="40">
        <f t="shared" si="14"/>
        <v>0</v>
      </c>
      <c r="AW21" s="127"/>
      <c r="AX21" s="40">
        <f t="shared" si="15"/>
        <v>0</v>
      </c>
      <c r="AY21" s="127"/>
      <c r="AZ21" s="40">
        <f t="shared" si="16"/>
        <v>0</v>
      </c>
      <c r="BA21" s="127"/>
      <c r="BB21" s="40">
        <f t="shared" si="17"/>
        <v>0</v>
      </c>
      <c r="BC21" s="127"/>
      <c r="BD21" s="40">
        <f t="shared" si="18"/>
        <v>0</v>
      </c>
      <c r="BE21" s="127"/>
      <c r="BF21" s="40"/>
      <c r="BG21" s="127"/>
      <c r="BH21" s="40">
        <f t="shared" si="19"/>
        <v>0</v>
      </c>
      <c r="BI21" s="127"/>
      <c r="BJ21" s="40"/>
      <c r="BK21" s="127"/>
      <c r="BL21" s="124"/>
      <c r="BM21" s="128"/>
      <c r="BN21" s="40"/>
      <c r="BO21" s="127"/>
      <c r="BP21" s="40"/>
      <c r="BQ21" s="127"/>
      <c r="BR21" s="40">
        <f t="shared" si="20"/>
        <v>0</v>
      </c>
      <c r="BS21" s="127"/>
      <c r="BT21" s="40"/>
      <c r="BU21" s="127"/>
      <c r="BV21" s="125">
        <f t="shared" si="21"/>
        <v>0</v>
      </c>
      <c r="BW21" s="127"/>
      <c r="BX21" s="40">
        <f t="shared" si="22"/>
        <v>0</v>
      </c>
      <c r="BY21" s="127"/>
      <c r="BZ21" s="40">
        <f t="shared" si="23"/>
        <v>0</v>
      </c>
      <c r="CA21" s="127"/>
      <c r="CB21" s="40"/>
      <c r="CC21" s="127"/>
      <c r="CD21" s="124"/>
      <c r="CE21" s="43">
        <f t="shared" si="24"/>
        <v>0</v>
      </c>
      <c r="CF21" s="43">
        <f t="shared" si="24"/>
        <v>0</v>
      </c>
    </row>
    <row r="22" spans="1:84" ht="12.75">
      <c r="A22" s="25">
        <v>14</v>
      </c>
      <c r="B22" s="121" t="s">
        <v>18</v>
      </c>
      <c r="C22" s="122" t="s">
        <v>23</v>
      </c>
      <c r="D22" s="123">
        <v>594</v>
      </c>
      <c r="E22" s="39"/>
      <c r="F22" s="124">
        <f t="shared" si="0"/>
        <v>0</v>
      </c>
      <c r="G22" s="39"/>
      <c r="H22" s="40">
        <f t="shared" si="1"/>
        <v>0</v>
      </c>
      <c r="I22" s="39"/>
      <c r="J22" s="124">
        <f t="shared" si="2"/>
        <v>0</v>
      </c>
      <c r="K22" s="39"/>
      <c r="L22" s="124">
        <f t="shared" si="3"/>
        <v>0</v>
      </c>
      <c r="M22" s="39"/>
      <c r="N22" s="40"/>
      <c r="O22" s="40"/>
      <c r="P22" s="40">
        <f t="shared" si="4"/>
        <v>0</v>
      </c>
      <c r="Q22" s="40"/>
      <c r="R22" s="40">
        <f t="shared" si="5"/>
        <v>0</v>
      </c>
      <c r="S22" s="40"/>
      <c r="T22" s="124">
        <f t="shared" si="6"/>
        <v>0</v>
      </c>
      <c r="U22" s="126"/>
      <c r="V22" s="124">
        <f t="shared" si="7"/>
        <v>0</v>
      </c>
      <c r="W22" s="126"/>
      <c r="X22" s="40"/>
      <c r="Y22" s="127"/>
      <c r="Z22" s="40">
        <f t="shared" si="8"/>
        <v>0</v>
      </c>
      <c r="AA22" s="127"/>
      <c r="AB22" s="40">
        <f t="shared" si="9"/>
        <v>0</v>
      </c>
      <c r="AC22" s="127"/>
      <c r="AD22" s="40">
        <f t="shared" si="10"/>
        <v>0</v>
      </c>
      <c r="AE22" s="127"/>
      <c r="AF22" s="40">
        <f t="shared" si="11"/>
        <v>0</v>
      </c>
      <c r="AG22" s="127"/>
      <c r="AH22" s="40">
        <f t="shared" si="12"/>
        <v>0</v>
      </c>
      <c r="AI22" s="40"/>
      <c r="AJ22" s="40">
        <f t="shared" si="13"/>
        <v>0</v>
      </c>
      <c r="AK22" s="127"/>
      <c r="AL22" s="40"/>
      <c r="AM22" s="127"/>
      <c r="AN22" s="40"/>
      <c r="AO22" s="127"/>
      <c r="AP22" s="40"/>
      <c r="AQ22" s="127"/>
      <c r="AR22" s="40"/>
      <c r="AS22" s="127"/>
      <c r="AT22" s="124"/>
      <c r="AU22" s="128"/>
      <c r="AV22" s="40">
        <f t="shared" si="14"/>
        <v>0</v>
      </c>
      <c r="AW22" s="127"/>
      <c r="AX22" s="40">
        <f t="shared" si="15"/>
        <v>0</v>
      </c>
      <c r="AY22" s="127"/>
      <c r="AZ22" s="40">
        <f t="shared" si="16"/>
        <v>0</v>
      </c>
      <c r="BA22" s="127"/>
      <c r="BB22" s="40">
        <f t="shared" si="17"/>
        <v>0</v>
      </c>
      <c r="BC22" s="127"/>
      <c r="BD22" s="40">
        <f t="shared" si="18"/>
        <v>0</v>
      </c>
      <c r="BE22" s="127"/>
      <c r="BF22" s="40"/>
      <c r="BG22" s="127"/>
      <c r="BH22" s="40">
        <f t="shared" si="19"/>
        <v>0</v>
      </c>
      <c r="BI22" s="127"/>
      <c r="BJ22" s="40"/>
      <c r="BK22" s="127"/>
      <c r="BL22" s="124"/>
      <c r="BM22" s="128"/>
      <c r="BN22" s="40"/>
      <c r="BO22" s="127"/>
      <c r="BP22" s="40"/>
      <c r="BQ22" s="127"/>
      <c r="BR22" s="40">
        <f t="shared" si="20"/>
        <v>0</v>
      </c>
      <c r="BS22" s="127"/>
      <c r="BT22" s="40"/>
      <c r="BU22" s="127"/>
      <c r="BV22" s="125">
        <f t="shared" si="21"/>
        <v>0</v>
      </c>
      <c r="BW22" s="127"/>
      <c r="BX22" s="40">
        <f t="shared" si="22"/>
        <v>0</v>
      </c>
      <c r="BY22" s="127"/>
      <c r="BZ22" s="40">
        <f t="shared" si="23"/>
        <v>0</v>
      </c>
      <c r="CA22" s="127"/>
      <c r="CB22" s="40"/>
      <c r="CC22" s="127"/>
      <c r="CD22" s="124"/>
      <c r="CE22" s="43">
        <f t="shared" si="24"/>
        <v>0</v>
      </c>
      <c r="CF22" s="43">
        <f t="shared" si="24"/>
        <v>0</v>
      </c>
    </row>
    <row r="23" spans="1:84" ht="12.75">
      <c r="A23" s="25">
        <v>15</v>
      </c>
      <c r="B23" s="121" t="s">
        <v>24</v>
      </c>
      <c r="C23" s="122" t="s">
        <v>23</v>
      </c>
      <c r="D23" s="123">
        <v>957</v>
      </c>
      <c r="E23" s="39"/>
      <c r="F23" s="124">
        <f t="shared" si="0"/>
        <v>0</v>
      </c>
      <c r="G23" s="39"/>
      <c r="H23" s="40">
        <f t="shared" si="1"/>
        <v>0</v>
      </c>
      <c r="I23" s="39"/>
      <c r="J23" s="124">
        <f t="shared" si="2"/>
        <v>0</v>
      </c>
      <c r="K23" s="39"/>
      <c r="L23" s="124">
        <f t="shared" si="3"/>
        <v>0</v>
      </c>
      <c r="M23" s="39"/>
      <c r="N23" s="40"/>
      <c r="O23" s="40"/>
      <c r="P23" s="40">
        <f t="shared" si="4"/>
        <v>0</v>
      </c>
      <c r="Q23" s="40"/>
      <c r="R23" s="40">
        <f t="shared" si="5"/>
        <v>0</v>
      </c>
      <c r="S23" s="40"/>
      <c r="T23" s="124">
        <f t="shared" si="6"/>
        <v>0</v>
      </c>
      <c r="U23" s="126"/>
      <c r="V23" s="124">
        <f t="shared" si="7"/>
        <v>0</v>
      </c>
      <c r="W23" s="126"/>
      <c r="X23" s="40"/>
      <c r="Y23" s="127"/>
      <c r="Z23" s="40">
        <f t="shared" si="8"/>
        <v>0</v>
      </c>
      <c r="AA23" s="127"/>
      <c r="AB23" s="40">
        <f t="shared" si="9"/>
        <v>0</v>
      </c>
      <c r="AC23" s="127"/>
      <c r="AD23" s="40">
        <f t="shared" si="10"/>
        <v>0</v>
      </c>
      <c r="AE23" s="127"/>
      <c r="AF23" s="40">
        <f t="shared" si="11"/>
        <v>0</v>
      </c>
      <c r="AG23" s="127"/>
      <c r="AH23" s="40">
        <f t="shared" si="12"/>
        <v>0</v>
      </c>
      <c r="AI23" s="40"/>
      <c r="AJ23" s="40">
        <f t="shared" si="13"/>
        <v>0</v>
      </c>
      <c r="AK23" s="127"/>
      <c r="AL23" s="40"/>
      <c r="AM23" s="127"/>
      <c r="AN23" s="40"/>
      <c r="AO23" s="127"/>
      <c r="AP23" s="40"/>
      <c r="AQ23" s="127"/>
      <c r="AR23" s="40"/>
      <c r="AS23" s="127"/>
      <c r="AT23" s="124"/>
      <c r="AU23" s="128"/>
      <c r="AV23" s="40">
        <f t="shared" si="14"/>
        <v>0</v>
      </c>
      <c r="AW23" s="127"/>
      <c r="AX23" s="40">
        <f t="shared" si="15"/>
        <v>0</v>
      </c>
      <c r="AY23" s="127"/>
      <c r="AZ23" s="40">
        <f t="shared" si="16"/>
        <v>0</v>
      </c>
      <c r="BA23" s="127"/>
      <c r="BB23" s="40">
        <f t="shared" si="17"/>
        <v>0</v>
      </c>
      <c r="BC23" s="127"/>
      <c r="BD23" s="40">
        <f t="shared" si="18"/>
        <v>0</v>
      </c>
      <c r="BE23" s="127"/>
      <c r="BF23" s="40"/>
      <c r="BG23" s="127"/>
      <c r="BH23" s="40">
        <f t="shared" si="19"/>
        <v>0</v>
      </c>
      <c r="BI23" s="127"/>
      <c r="BJ23" s="40"/>
      <c r="BK23" s="127"/>
      <c r="BL23" s="124"/>
      <c r="BM23" s="128"/>
      <c r="BN23" s="40"/>
      <c r="BO23" s="127"/>
      <c r="BP23" s="40"/>
      <c r="BQ23" s="127"/>
      <c r="BR23" s="40">
        <f t="shared" si="20"/>
        <v>0</v>
      </c>
      <c r="BS23" s="127"/>
      <c r="BT23" s="40"/>
      <c r="BU23" s="127"/>
      <c r="BV23" s="125">
        <f t="shared" si="21"/>
        <v>0</v>
      </c>
      <c r="BW23" s="127"/>
      <c r="BX23" s="40">
        <f t="shared" si="22"/>
        <v>0</v>
      </c>
      <c r="BY23" s="127"/>
      <c r="BZ23" s="40">
        <f t="shared" si="23"/>
        <v>0</v>
      </c>
      <c r="CA23" s="127"/>
      <c r="CB23" s="40"/>
      <c r="CC23" s="127"/>
      <c r="CD23" s="124"/>
      <c r="CE23" s="43">
        <f t="shared" si="24"/>
        <v>0</v>
      </c>
      <c r="CF23" s="43">
        <f t="shared" si="24"/>
        <v>0</v>
      </c>
    </row>
    <row r="24" spans="1:84" ht="12.75">
      <c r="A24" s="25">
        <v>16</v>
      </c>
      <c r="B24" s="121" t="s">
        <v>25</v>
      </c>
      <c r="C24" s="122"/>
      <c r="D24" s="123"/>
      <c r="E24" s="39"/>
      <c r="F24" s="124">
        <f t="shared" si="0"/>
        <v>0</v>
      </c>
      <c r="G24" s="39"/>
      <c r="H24" s="40">
        <f t="shared" si="1"/>
        <v>0</v>
      </c>
      <c r="I24" s="39"/>
      <c r="J24" s="124">
        <f t="shared" si="2"/>
        <v>0</v>
      </c>
      <c r="K24" s="39"/>
      <c r="L24" s="124">
        <f t="shared" si="3"/>
        <v>0</v>
      </c>
      <c r="M24" s="39"/>
      <c r="N24" s="40"/>
      <c r="O24" s="40"/>
      <c r="P24" s="40">
        <f t="shared" si="4"/>
        <v>0</v>
      </c>
      <c r="Q24" s="40"/>
      <c r="R24" s="40">
        <f t="shared" si="5"/>
        <v>0</v>
      </c>
      <c r="S24" s="40"/>
      <c r="T24" s="124">
        <f t="shared" si="6"/>
        <v>0</v>
      </c>
      <c r="U24" s="126"/>
      <c r="V24" s="124">
        <f t="shared" si="7"/>
        <v>0</v>
      </c>
      <c r="W24" s="126"/>
      <c r="X24" s="40"/>
      <c r="Y24" s="127"/>
      <c r="Z24" s="40">
        <f t="shared" si="8"/>
        <v>0</v>
      </c>
      <c r="AA24" s="127"/>
      <c r="AB24" s="40">
        <f t="shared" si="9"/>
        <v>0</v>
      </c>
      <c r="AC24" s="127"/>
      <c r="AD24" s="40">
        <f t="shared" si="10"/>
        <v>0</v>
      </c>
      <c r="AE24" s="127"/>
      <c r="AF24" s="40">
        <f t="shared" si="11"/>
        <v>0</v>
      </c>
      <c r="AG24" s="127"/>
      <c r="AH24" s="40">
        <f t="shared" si="12"/>
        <v>0</v>
      </c>
      <c r="AI24" s="40"/>
      <c r="AJ24" s="40">
        <f t="shared" si="13"/>
        <v>0</v>
      </c>
      <c r="AK24" s="127"/>
      <c r="AL24" s="40"/>
      <c r="AM24" s="127"/>
      <c r="AN24" s="40"/>
      <c r="AO24" s="127"/>
      <c r="AP24" s="40"/>
      <c r="AQ24" s="127"/>
      <c r="AR24" s="40"/>
      <c r="AS24" s="127"/>
      <c r="AT24" s="124"/>
      <c r="AU24" s="128"/>
      <c r="AV24" s="40">
        <f t="shared" si="14"/>
        <v>0</v>
      </c>
      <c r="AW24" s="127"/>
      <c r="AX24" s="40">
        <f t="shared" si="15"/>
        <v>0</v>
      </c>
      <c r="AY24" s="127"/>
      <c r="AZ24" s="40">
        <f t="shared" si="16"/>
        <v>0</v>
      </c>
      <c r="BA24" s="127"/>
      <c r="BB24" s="40">
        <f t="shared" si="17"/>
        <v>0</v>
      </c>
      <c r="BC24" s="127"/>
      <c r="BD24" s="40">
        <f t="shared" si="18"/>
        <v>0</v>
      </c>
      <c r="BE24" s="127"/>
      <c r="BF24" s="40"/>
      <c r="BG24" s="127"/>
      <c r="BH24" s="40">
        <f t="shared" si="19"/>
        <v>0</v>
      </c>
      <c r="BI24" s="127"/>
      <c r="BJ24" s="40"/>
      <c r="BK24" s="127"/>
      <c r="BL24" s="124"/>
      <c r="BM24" s="128"/>
      <c r="BN24" s="40"/>
      <c r="BO24" s="127"/>
      <c r="BP24" s="40"/>
      <c r="BQ24" s="127"/>
      <c r="BR24" s="40">
        <f t="shared" si="20"/>
        <v>0</v>
      </c>
      <c r="BS24" s="127"/>
      <c r="BT24" s="40"/>
      <c r="BU24" s="127"/>
      <c r="BV24" s="125">
        <f t="shared" si="21"/>
        <v>0</v>
      </c>
      <c r="BW24" s="127"/>
      <c r="BX24" s="40">
        <f t="shared" si="22"/>
        <v>0</v>
      </c>
      <c r="BY24" s="127"/>
      <c r="BZ24" s="40">
        <f t="shared" si="23"/>
        <v>0</v>
      </c>
      <c r="CA24" s="127"/>
      <c r="CB24" s="40"/>
      <c r="CC24" s="127"/>
      <c r="CD24" s="124"/>
      <c r="CE24" s="43">
        <f t="shared" si="24"/>
        <v>0</v>
      </c>
      <c r="CF24" s="43">
        <f t="shared" si="24"/>
        <v>0</v>
      </c>
    </row>
    <row r="25" spans="1:84" ht="12.75">
      <c r="A25" s="25">
        <v>17</v>
      </c>
      <c r="B25" s="121" t="s">
        <v>24</v>
      </c>
      <c r="C25" s="122" t="s">
        <v>23</v>
      </c>
      <c r="D25" s="123">
        <v>3113</v>
      </c>
      <c r="E25" s="39"/>
      <c r="F25" s="124">
        <f t="shared" si="0"/>
        <v>0</v>
      </c>
      <c r="G25" s="39"/>
      <c r="H25" s="40">
        <f t="shared" si="1"/>
        <v>0</v>
      </c>
      <c r="I25" s="39"/>
      <c r="J25" s="124">
        <f t="shared" si="2"/>
        <v>0</v>
      </c>
      <c r="K25" s="39"/>
      <c r="L25" s="124">
        <f t="shared" si="3"/>
        <v>0</v>
      </c>
      <c r="M25" s="39"/>
      <c r="N25" s="40"/>
      <c r="O25" s="40"/>
      <c r="P25" s="40">
        <f t="shared" si="4"/>
        <v>0</v>
      </c>
      <c r="Q25" s="40"/>
      <c r="R25" s="40">
        <f t="shared" si="5"/>
        <v>0</v>
      </c>
      <c r="S25" s="40"/>
      <c r="T25" s="124">
        <f t="shared" si="6"/>
        <v>0</v>
      </c>
      <c r="U25" s="126"/>
      <c r="V25" s="124">
        <f t="shared" si="7"/>
        <v>0</v>
      </c>
      <c r="W25" s="126"/>
      <c r="X25" s="40"/>
      <c r="Y25" s="127"/>
      <c r="Z25" s="40">
        <f t="shared" si="8"/>
        <v>0</v>
      </c>
      <c r="AA25" s="127"/>
      <c r="AB25" s="40">
        <f t="shared" si="9"/>
        <v>0</v>
      </c>
      <c r="AC25" s="127"/>
      <c r="AD25" s="40">
        <f t="shared" si="10"/>
        <v>0</v>
      </c>
      <c r="AE25" s="127"/>
      <c r="AF25" s="40">
        <f t="shared" si="11"/>
        <v>0</v>
      </c>
      <c r="AG25" s="127"/>
      <c r="AH25" s="40">
        <f t="shared" si="12"/>
        <v>0</v>
      </c>
      <c r="AI25" s="40"/>
      <c r="AJ25" s="40">
        <f t="shared" si="13"/>
        <v>0</v>
      </c>
      <c r="AK25" s="127"/>
      <c r="AL25" s="40"/>
      <c r="AM25" s="127"/>
      <c r="AN25" s="40"/>
      <c r="AO25" s="127"/>
      <c r="AP25" s="40"/>
      <c r="AQ25" s="127"/>
      <c r="AR25" s="40"/>
      <c r="AS25" s="127"/>
      <c r="AT25" s="124"/>
      <c r="AU25" s="128"/>
      <c r="AV25" s="40">
        <f t="shared" si="14"/>
        <v>0</v>
      </c>
      <c r="AW25" s="127"/>
      <c r="AX25" s="40">
        <f t="shared" si="15"/>
        <v>0</v>
      </c>
      <c r="AY25" s="127"/>
      <c r="AZ25" s="40">
        <f t="shared" si="16"/>
        <v>0</v>
      </c>
      <c r="BA25" s="127"/>
      <c r="BB25" s="40">
        <f t="shared" si="17"/>
        <v>0</v>
      </c>
      <c r="BC25" s="127"/>
      <c r="BD25" s="40">
        <f t="shared" si="18"/>
        <v>0</v>
      </c>
      <c r="BE25" s="127"/>
      <c r="BF25" s="40"/>
      <c r="BG25" s="127"/>
      <c r="BH25" s="40">
        <f t="shared" si="19"/>
        <v>0</v>
      </c>
      <c r="BI25" s="127"/>
      <c r="BJ25" s="40"/>
      <c r="BK25" s="127"/>
      <c r="BL25" s="124"/>
      <c r="BM25" s="128"/>
      <c r="BN25" s="40"/>
      <c r="BO25" s="127"/>
      <c r="BP25" s="40"/>
      <c r="BQ25" s="127"/>
      <c r="BR25" s="40">
        <f t="shared" si="20"/>
        <v>0</v>
      </c>
      <c r="BS25" s="127"/>
      <c r="BT25" s="40"/>
      <c r="BU25" s="127"/>
      <c r="BV25" s="125">
        <f t="shared" si="21"/>
        <v>0</v>
      </c>
      <c r="BW25" s="127"/>
      <c r="BX25" s="40">
        <f t="shared" si="22"/>
        <v>0</v>
      </c>
      <c r="BY25" s="127"/>
      <c r="BZ25" s="40">
        <f t="shared" si="23"/>
        <v>0</v>
      </c>
      <c r="CA25" s="127"/>
      <c r="CB25" s="40"/>
      <c r="CC25" s="127"/>
      <c r="CD25" s="124"/>
      <c r="CE25" s="43">
        <f t="shared" si="24"/>
        <v>0</v>
      </c>
      <c r="CF25" s="43">
        <f t="shared" si="24"/>
        <v>0</v>
      </c>
    </row>
    <row r="26" spans="1:84" ht="12.75">
      <c r="A26" s="25">
        <v>18</v>
      </c>
      <c r="B26" s="121" t="s">
        <v>26</v>
      </c>
      <c r="C26" s="122" t="s">
        <v>23</v>
      </c>
      <c r="D26" s="123">
        <v>4917</v>
      </c>
      <c r="E26" s="39"/>
      <c r="F26" s="124">
        <f t="shared" si="0"/>
        <v>0</v>
      </c>
      <c r="G26" s="39"/>
      <c r="H26" s="40">
        <f t="shared" si="1"/>
        <v>0</v>
      </c>
      <c r="I26" s="39"/>
      <c r="J26" s="124">
        <f t="shared" si="2"/>
        <v>0</v>
      </c>
      <c r="K26" s="39"/>
      <c r="L26" s="124">
        <f t="shared" si="3"/>
        <v>0</v>
      </c>
      <c r="M26" s="39"/>
      <c r="N26" s="40"/>
      <c r="O26" s="40"/>
      <c r="P26" s="40">
        <f t="shared" si="4"/>
        <v>0</v>
      </c>
      <c r="Q26" s="40"/>
      <c r="R26" s="40">
        <f t="shared" si="5"/>
        <v>0</v>
      </c>
      <c r="S26" s="40"/>
      <c r="T26" s="124">
        <f t="shared" si="6"/>
        <v>0</v>
      </c>
      <c r="U26" s="126"/>
      <c r="V26" s="124">
        <f t="shared" si="7"/>
        <v>0</v>
      </c>
      <c r="W26" s="126"/>
      <c r="X26" s="40"/>
      <c r="Y26" s="127"/>
      <c r="Z26" s="40">
        <f t="shared" si="8"/>
        <v>0</v>
      </c>
      <c r="AA26" s="127"/>
      <c r="AB26" s="40">
        <f t="shared" si="9"/>
        <v>0</v>
      </c>
      <c r="AC26" s="127"/>
      <c r="AD26" s="40">
        <f t="shared" si="10"/>
        <v>0</v>
      </c>
      <c r="AE26" s="127"/>
      <c r="AF26" s="40">
        <f t="shared" si="11"/>
        <v>0</v>
      </c>
      <c r="AG26" s="127"/>
      <c r="AH26" s="40">
        <f t="shared" si="12"/>
        <v>0</v>
      </c>
      <c r="AI26" s="40"/>
      <c r="AJ26" s="40">
        <f t="shared" si="13"/>
        <v>0</v>
      </c>
      <c r="AK26" s="127"/>
      <c r="AL26" s="40"/>
      <c r="AM26" s="127"/>
      <c r="AN26" s="40"/>
      <c r="AO26" s="127"/>
      <c r="AP26" s="40"/>
      <c r="AQ26" s="127"/>
      <c r="AR26" s="40"/>
      <c r="AS26" s="127"/>
      <c r="AT26" s="124"/>
      <c r="AU26" s="128"/>
      <c r="AV26" s="40">
        <f t="shared" si="14"/>
        <v>0</v>
      </c>
      <c r="AW26" s="127"/>
      <c r="AX26" s="40">
        <f t="shared" si="15"/>
        <v>0</v>
      </c>
      <c r="AY26" s="127"/>
      <c r="AZ26" s="40">
        <f t="shared" si="16"/>
        <v>0</v>
      </c>
      <c r="BA26" s="127"/>
      <c r="BB26" s="40">
        <f t="shared" si="17"/>
        <v>0</v>
      </c>
      <c r="BC26" s="127"/>
      <c r="BD26" s="40">
        <f t="shared" si="18"/>
        <v>0</v>
      </c>
      <c r="BE26" s="127"/>
      <c r="BF26" s="40"/>
      <c r="BG26" s="127"/>
      <c r="BH26" s="40">
        <f t="shared" si="19"/>
        <v>0</v>
      </c>
      <c r="BI26" s="127"/>
      <c r="BJ26" s="40"/>
      <c r="BK26" s="127"/>
      <c r="BL26" s="124"/>
      <c r="BM26" s="128"/>
      <c r="BN26" s="40"/>
      <c r="BO26" s="127"/>
      <c r="BP26" s="40"/>
      <c r="BQ26" s="127"/>
      <c r="BR26" s="40">
        <f t="shared" si="20"/>
        <v>0</v>
      </c>
      <c r="BS26" s="127"/>
      <c r="BT26" s="40"/>
      <c r="BU26" s="127"/>
      <c r="BV26" s="125">
        <f t="shared" si="21"/>
        <v>0</v>
      </c>
      <c r="BW26" s="127"/>
      <c r="BX26" s="40">
        <f t="shared" si="22"/>
        <v>0</v>
      </c>
      <c r="BY26" s="127"/>
      <c r="BZ26" s="40">
        <f t="shared" si="23"/>
        <v>0</v>
      </c>
      <c r="CA26" s="127"/>
      <c r="CB26" s="40"/>
      <c r="CC26" s="127"/>
      <c r="CD26" s="124"/>
      <c r="CE26" s="43">
        <f t="shared" si="24"/>
        <v>0</v>
      </c>
      <c r="CF26" s="43">
        <f t="shared" si="24"/>
        <v>0</v>
      </c>
    </row>
    <row r="27" spans="1:84" ht="14.25">
      <c r="A27" s="25">
        <v>19</v>
      </c>
      <c r="B27" s="129" t="s">
        <v>27</v>
      </c>
      <c r="C27" s="122"/>
      <c r="D27" s="123"/>
      <c r="E27" s="39"/>
      <c r="F27" s="124">
        <f t="shared" si="0"/>
        <v>0</v>
      </c>
      <c r="G27" s="39"/>
      <c r="H27" s="40">
        <f t="shared" si="1"/>
        <v>0</v>
      </c>
      <c r="I27" s="39"/>
      <c r="J27" s="124">
        <f t="shared" si="2"/>
        <v>0</v>
      </c>
      <c r="K27" s="39"/>
      <c r="L27" s="124">
        <f t="shared" si="3"/>
        <v>0</v>
      </c>
      <c r="M27" s="39"/>
      <c r="N27" s="40"/>
      <c r="O27" s="40"/>
      <c r="P27" s="40">
        <f t="shared" si="4"/>
        <v>0</v>
      </c>
      <c r="Q27" s="40"/>
      <c r="R27" s="40">
        <f t="shared" si="5"/>
        <v>0</v>
      </c>
      <c r="S27" s="40"/>
      <c r="T27" s="124">
        <f t="shared" si="6"/>
        <v>0</v>
      </c>
      <c r="U27" s="126"/>
      <c r="V27" s="124">
        <f t="shared" si="7"/>
        <v>0</v>
      </c>
      <c r="W27" s="126"/>
      <c r="X27" s="40"/>
      <c r="Y27" s="127"/>
      <c r="Z27" s="40">
        <f t="shared" si="8"/>
        <v>0</v>
      </c>
      <c r="AA27" s="127"/>
      <c r="AB27" s="40">
        <f t="shared" si="9"/>
        <v>0</v>
      </c>
      <c r="AC27" s="127"/>
      <c r="AD27" s="40">
        <f t="shared" si="10"/>
        <v>0</v>
      </c>
      <c r="AE27" s="127"/>
      <c r="AF27" s="40">
        <f t="shared" si="11"/>
        <v>0</v>
      </c>
      <c r="AG27" s="127"/>
      <c r="AH27" s="40">
        <f t="shared" si="12"/>
        <v>0</v>
      </c>
      <c r="AI27" s="40"/>
      <c r="AJ27" s="40">
        <f t="shared" si="13"/>
        <v>0</v>
      </c>
      <c r="AK27" s="127"/>
      <c r="AL27" s="40"/>
      <c r="AM27" s="127"/>
      <c r="AN27" s="40"/>
      <c r="AO27" s="127"/>
      <c r="AP27" s="40"/>
      <c r="AQ27" s="127"/>
      <c r="AR27" s="40"/>
      <c r="AS27" s="127"/>
      <c r="AT27" s="124"/>
      <c r="AU27" s="128"/>
      <c r="AV27" s="40">
        <f t="shared" si="14"/>
        <v>0</v>
      </c>
      <c r="AW27" s="127"/>
      <c r="AX27" s="40">
        <f t="shared" si="15"/>
        <v>0</v>
      </c>
      <c r="AY27" s="127"/>
      <c r="AZ27" s="40">
        <f t="shared" si="16"/>
        <v>0</v>
      </c>
      <c r="BA27" s="127"/>
      <c r="BB27" s="40">
        <f t="shared" si="17"/>
        <v>0</v>
      </c>
      <c r="BC27" s="127"/>
      <c r="BD27" s="40">
        <f t="shared" si="18"/>
        <v>0</v>
      </c>
      <c r="BE27" s="127"/>
      <c r="BF27" s="40"/>
      <c r="BG27" s="127"/>
      <c r="BH27" s="40">
        <f t="shared" si="19"/>
        <v>0</v>
      </c>
      <c r="BI27" s="127"/>
      <c r="BJ27" s="40"/>
      <c r="BK27" s="127"/>
      <c r="BL27" s="124"/>
      <c r="BM27" s="128"/>
      <c r="BN27" s="40"/>
      <c r="BO27" s="127"/>
      <c r="BP27" s="40"/>
      <c r="BQ27" s="127"/>
      <c r="BR27" s="40">
        <f t="shared" si="20"/>
        <v>0</v>
      </c>
      <c r="BS27" s="127"/>
      <c r="BT27" s="40"/>
      <c r="BU27" s="127"/>
      <c r="BV27" s="125">
        <f t="shared" si="21"/>
        <v>0</v>
      </c>
      <c r="BW27" s="127"/>
      <c r="BX27" s="40">
        <f t="shared" si="22"/>
        <v>0</v>
      </c>
      <c r="BY27" s="127"/>
      <c r="BZ27" s="40">
        <f t="shared" si="23"/>
        <v>0</v>
      </c>
      <c r="CA27" s="127"/>
      <c r="CB27" s="40"/>
      <c r="CC27" s="127"/>
      <c r="CD27" s="124"/>
      <c r="CE27" s="43">
        <f t="shared" si="24"/>
        <v>0</v>
      </c>
      <c r="CF27" s="43">
        <f t="shared" si="24"/>
        <v>0</v>
      </c>
    </row>
    <row r="28" spans="1:84" ht="12.75">
      <c r="A28" s="25">
        <v>20</v>
      </c>
      <c r="B28" s="121" t="s">
        <v>13</v>
      </c>
      <c r="C28" s="122" t="s">
        <v>14</v>
      </c>
      <c r="D28" s="123">
        <v>445</v>
      </c>
      <c r="E28" s="39"/>
      <c r="F28" s="124">
        <f t="shared" si="0"/>
        <v>0</v>
      </c>
      <c r="G28" s="39"/>
      <c r="H28" s="40">
        <f t="shared" si="1"/>
        <v>0</v>
      </c>
      <c r="I28" s="39"/>
      <c r="J28" s="124">
        <f t="shared" si="2"/>
        <v>0</v>
      </c>
      <c r="K28" s="39"/>
      <c r="L28" s="124">
        <f t="shared" si="3"/>
        <v>0</v>
      </c>
      <c r="M28" s="39"/>
      <c r="N28" s="40"/>
      <c r="O28" s="40"/>
      <c r="P28" s="40">
        <f t="shared" si="4"/>
        <v>0</v>
      </c>
      <c r="Q28" s="40"/>
      <c r="R28" s="40">
        <f t="shared" si="5"/>
        <v>0</v>
      </c>
      <c r="S28" s="40"/>
      <c r="T28" s="124">
        <f t="shared" si="6"/>
        <v>0</v>
      </c>
      <c r="U28" s="126"/>
      <c r="V28" s="124">
        <f t="shared" si="7"/>
        <v>0</v>
      </c>
      <c r="W28" s="126"/>
      <c r="X28" s="40"/>
      <c r="Y28" s="127"/>
      <c r="Z28" s="40">
        <f t="shared" si="8"/>
        <v>0</v>
      </c>
      <c r="AA28" s="127"/>
      <c r="AB28" s="40">
        <f t="shared" si="9"/>
        <v>0</v>
      </c>
      <c r="AC28" s="127"/>
      <c r="AD28" s="40">
        <f t="shared" si="10"/>
        <v>0</v>
      </c>
      <c r="AE28" s="127"/>
      <c r="AF28" s="40">
        <f t="shared" si="11"/>
        <v>0</v>
      </c>
      <c r="AG28" s="127"/>
      <c r="AH28" s="40">
        <f t="shared" si="12"/>
        <v>0</v>
      </c>
      <c r="AI28" s="40"/>
      <c r="AJ28" s="40">
        <f t="shared" si="13"/>
        <v>0</v>
      </c>
      <c r="AK28" s="127"/>
      <c r="AL28" s="40"/>
      <c r="AM28" s="127"/>
      <c r="AN28" s="40"/>
      <c r="AO28" s="127"/>
      <c r="AP28" s="40"/>
      <c r="AQ28" s="127"/>
      <c r="AR28" s="40"/>
      <c r="AS28" s="127"/>
      <c r="AT28" s="124"/>
      <c r="AU28" s="128"/>
      <c r="AV28" s="40">
        <f t="shared" si="14"/>
        <v>0</v>
      </c>
      <c r="AW28" s="127"/>
      <c r="AX28" s="40">
        <f t="shared" si="15"/>
        <v>0</v>
      </c>
      <c r="AY28" s="127"/>
      <c r="AZ28" s="40">
        <f t="shared" si="16"/>
        <v>0</v>
      </c>
      <c r="BA28" s="127"/>
      <c r="BB28" s="40">
        <f t="shared" si="17"/>
        <v>0</v>
      </c>
      <c r="BC28" s="127"/>
      <c r="BD28" s="40">
        <f t="shared" si="18"/>
        <v>0</v>
      </c>
      <c r="BE28" s="127"/>
      <c r="BF28" s="40"/>
      <c r="BG28" s="127"/>
      <c r="BH28" s="40">
        <f t="shared" si="19"/>
        <v>0</v>
      </c>
      <c r="BI28" s="127"/>
      <c r="BJ28" s="40"/>
      <c r="BK28" s="127"/>
      <c r="BL28" s="124"/>
      <c r="BM28" s="128"/>
      <c r="BN28" s="40"/>
      <c r="BO28" s="127"/>
      <c r="BP28" s="40"/>
      <c r="BQ28" s="127"/>
      <c r="BR28" s="40">
        <f t="shared" si="20"/>
        <v>0</v>
      </c>
      <c r="BS28" s="127"/>
      <c r="BT28" s="40"/>
      <c r="BU28" s="127"/>
      <c r="BV28" s="125">
        <f t="shared" si="21"/>
        <v>0</v>
      </c>
      <c r="BW28" s="127"/>
      <c r="BX28" s="40">
        <f t="shared" si="22"/>
        <v>0</v>
      </c>
      <c r="BY28" s="127"/>
      <c r="BZ28" s="40">
        <f t="shared" si="23"/>
        <v>0</v>
      </c>
      <c r="CA28" s="127"/>
      <c r="CB28" s="40"/>
      <c r="CC28" s="127"/>
      <c r="CD28" s="124"/>
      <c r="CE28" s="43">
        <f t="shared" si="24"/>
        <v>0</v>
      </c>
      <c r="CF28" s="43">
        <f t="shared" si="24"/>
        <v>0</v>
      </c>
    </row>
    <row r="29" spans="1:84" ht="12.75">
      <c r="A29" s="25">
        <v>21</v>
      </c>
      <c r="B29" s="121" t="s">
        <v>15</v>
      </c>
      <c r="C29" s="122" t="s">
        <v>14</v>
      </c>
      <c r="D29" s="123">
        <v>501</v>
      </c>
      <c r="E29" s="39"/>
      <c r="F29" s="124">
        <f t="shared" si="0"/>
        <v>0</v>
      </c>
      <c r="G29" s="39"/>
      <c r="H29" s="40">
        <f t="shared" si="1"/>
        <v>0</v>
      </c>
      <c r="I29" s="39"/>
      <c r="J29" s="124">
        <f t="shared" si="2"/>
        <v>0</v>
      </c>
      <c r="K29" s="39"/>
      <c r="L29" s="124">
        <f t="shared" si="3"/>
        <v>0</v>
      </c>
      <c r="M29" s="39"/>
      <c r="N29" s="40"/>
      <c r="O29" s="40"/>
      <c r="P29" s="40">
        <f t="shared" si="4"/>
        <v>0</v>
      </c>
      <c r="Q29" s="40"/>
      <c r="R29" s="40">
        <f t="shared" si="5"/>
        <v>0</v>
      </c>
      <c r="S29" s="40"/>
      <c r="T29" s="124">
        <f t="shared" si="6"/>
        <v>0</v>
      </c>
      <c r="U29" s="126"/>
      <c r="V29" s="124">
        <f t="shared" si="7"/>
        <v>0</v>
      </c>
      <c r="W29" s="126"/>
      <c r="X29" s="40"/>
      <c r="Y29" s="127"/>
      <c r="Z29" s="40">
        <f t="shared" si="8"/>
        <v>0</v>
      </c>
      <c r="AA29" s="127"/>
      <c r="AB29" s="40">
        <f t="shared" si="9"/>
        <v>0</v>
      </c>
      <c r="AC29" s="127"/>
      <c r="AD29" s="40">
        <f t="shared" si="10"/>
        <v>0</v>
      </c>
      <c r="AE29" s="127"/>
      <c r="AF29" s="40">
        <f t="shared" si="11"/>
        <v>0</v>
      </c>
      <c r="AG29" s="127"/>
      <c r="AH29" s="40">
        <f t="shared" si="12"/>
        <v>0</v>
      </c>
      <c r="AI29" s="40"/>
      <c r="AJ29" s="40">
        <f t="shared" si="13"/>
        <v>0</v>
      </c>
      <c r="AK29" s="127"/>
      <c r="AL29" s="40"/>
      <c r="AM29" s="127"/>
      <c r="AN29" s="40"/>
      <c r="AO29" s="127"/>
      <c r="AP29" s="40"/>
      <c r="AQ29" s="127"/>
      <c r="AR29" s="40"/>
      <c r="AS29" s="127"/>
      <c r="AT29" s="124"/>
      <c r="AU29" s="128"/>
      <c r="AV29" s="40">
        <f t="shared" si="14"/>
        <v>0</v>
      </c>
      <c r="AW29" s="127"/>
      <c r="AX29" s="40">
        <f t="shared" si="15"/>
        <v>0</v>
      </c>
      <c r="AY29" s="127"/>
      <c r="AZ29" s="40">
        <f t="shared" si="16"/>
        <v>0</v>
      </c>
      <c r="BA29" s="127"/>
      <c r="BB29" s="40">
        <f t="shared" si="17"/>
        <v>0</v>
      </c>
      <c r="BC29" s="127"/>
      <c r="BD29" s="40">
        <f t="shared" si="18"/>
        <v>0</v>
      </c>
      <c r="BE29" s="127"/>
      <c r="BF29" s="40"/>
      <c r="BG29" s="127"/>
      <c r="BH29" s="40">
        <f t="shared" si="19"/>
        <v>0</v>
      </c>
      <c r="BI29" s="127"/>
      <c r="BJ29" s="40"/>
      <c r="BK29" s="127"/>
      <c r="BL29" s="124"/>
      <c r="BM29" s="128"/>
      <c r="BN29" s="40"/>
      <c r="BO29" s="127"/>
      <c r="BP29" s="40"/>
      <c r="BQ29" s="127"/>
      <c r="BR29" s="40">
        <f t="shared" si="20"/>
        <v>0</v>
      </c>
      <c r="BS29" s="127"/>
      <c r="BT29" s="40"/>
      <c r="BU29" s="127"/>
      <c r="BV29" s="125">
        <f t="shared" si="21"/>
        <v>0</v>
      </c>
      <c r="BW29" s="127"/>
      <c r="BX29" s="40">
        <f t="shared" si="22"/>
        <v>0</v>
      </c>
      <c r="BY29" s="127"/>
      <c r="BZ29" s="40">
        <f t="shared" si="23"/>
        <v>0</v>
      </c>
      <c r="CA29" s="127"/>
      <c r="CB29" s="40"/>
      <c r="CC29" s="127"/>
      <c r="CD29" s="124"/>
      <c r="CE29" s="43">
        <f t="shared" si="24"/>
        <v>0</v>
      </c>
      <c r="CF29" s="43">
        <f t="shared" si="24"/>
        <v>0</v>
      </c>
    </row>
    <row r="30" spans="1:84" ht="12.75">
      <c r="A30" s="25">
        <v>22</v>
      </c>
      <c r="B30" s="121" t="s">
        <v>28</v>
      </c>
      <c r="C30" s="122" t="s">
        <v>14</v>
      </c>
      <c r="D30" s="123">
        <v>539</v>
      </c>
      <c r="E30" s="39"/>
      <c r="F30" s="124">
        <f t="shared" si="0"/>
        <v>0</v>
      </c>
      <c r="G30" s="39"/>
      <c r="H30" s="40">
        <f t="shared" si="1"/>
        <v>0</v>
      </c>
      <c r="I30" s="39"/>
      <c r="J30" s="124">
        <f t="shared" si="2"/>
        <v>0</v>
      </c>
      <c r="K30" s="39"/>
      <c r="L30" s="124">
        <f t="shared" si="3"/>
        <v>0</v>
      </c>
      <c r="M30" s="39"/>
      <c r="N30" s="40"/>
      <c r="O30" s="40"/>
      <c r="P30" s="40">
        <f t="shared" si="4"/>
        <v>0</v>
      </c>
      <c r="Q30" s="40"/>
      <c r="R30" s="40">
        <f t="shared" si="5"/>
        <v>0</v>
      </c>
      <c r="S30" s="40"/>
      <c r="T30" s="124">
        <f t="shared" si="6"/>
        <v>0</v>
      </c>
      <c r="U30" s="126"/>
      <c r="V30" s="124">
        <f t="shared" si="7"/>
        <v>0</v>
      </c>
      <c r="W30" s="126"/>
      <c r="X30" s="40"/>
      <c r="Y30" s="127"/>
      <c r="Z30" s="40">
        <f t="shared" si="8"/>
        <v>0</v>
      </c>
      <c r="AA30" s="127"/>
      <c r="AB30" s="40">
        <f t="shared" si="9"/>
        <v>0</v>
      </c>
      <c r="AC30" s="127"/>
      <c r="AD30" s="40">
        <f t="shared" si="10"/>
        <v>0</v>
      </c>
      <c r="AE30" s="127"/>
      <c r="AF30" s="40">
        <f t="shared" si="11"/>
        <v>0</v>
      </c>
      <c r="AG30" s="127"/>
      <c r="AH30" s="40">
        <f t="shared" si="12"/>
        <v>0</v>
      </c>
      <c r="AI30" s="40"/>
      <c r="AJ30" s="40">
        <f t="shared" si="13"/>
        <v>0</v>
      </c>
      <c r="AK30" s="127"/>
      <c r="AL30" s="40"/>
      <c r="AM30" s="127"/>
      <c r="AN30" s="40"/>
      <c r="AO30" s="127"/>
      <c r="AP30" s="40"/>
      <c r="AQ30" s="127"/>
      <c r="AR30" s="40"/>
      <c r="AS30" s="127"/>
      <c r="AT30" s="124"/>
      <c r="AU30" s="128"/>
      <c r="AV30" s="40">
        <f t="shared" si="14"/>
        <v>0</v>
      </c>
      <c r="AW30" s="127"/>
      <c r="AX30" s="40">
        <f t="shared" si="15"/>
        <v>0</v>
      </c>
      <c r="AY30" s="127"/>
      <c r="AZ30" s="40">
        <f t="shared" si="16"/>
        <v>0</v>
      </c>
      <c r="BA30" s="127"/>
      <c r="BB30" s="40">
        <f t="shared" si="17"/>
        <v>0</v>
      </c>
      <c r="BC30" s="127"/>
      <c r="BD30" s="40">
        <f t="shared" si="18"/>
        <v>0</v>
      </c>
      <c r="BE30" s="127"/>
      <c r="BF30" s="40"/>
      <c r="BG30" s="127"/>
      <c r="BH30" s="40">
        <f t="shared" si="19"/>
        <v>0</v>
      </c>
      <c r="BI30" s="127"/>
      <c r="BJ30" s="40"/>
      <c r="BK30" s="127"/>
      <c r="BL30" s="124"/>
      <c r="BM30" s="128"/>
      <c r="BN30" s="40"/>
      <c r="BO30" s="127"/>
      <c r="BP30" s="40"/>
      <c r="BQ30" s="127"/>
      <c r="BR30" s="40">
        <f t="shared" si="20"/>
        <v>0</v>
      </c>
      <c r="BS30" s="127"/>
      <c r="BT30" s="40"/>
      <c r="BU30" s="127"/>
      <c r="BV30" s="125">
        <f t="shared" si="21"/>
        <v>0</v>
      </c>
      <c r="BW30" s="127"/>
      <c r="BX30" s="40">
        <f t="shared" si="22"/>
        <v>0</v>
      </c>
      <c r="BY30" s="127"/>
      <c r="BZ30" s="40">
        <f t="shared" si="23"/>
        <v>0</v>
      </c>
      <c r="CA30" s="127"/>
      <c r="CB30" s="40"/>
      <c r="CC30" s="127"/>
      <c r="CD30" s="124"/>
      <c r="CE30" s="43">
        <f t="shared" si="24"/>
        <v>0</v>
      </c>
      <c r="CF30" s="43">
        <f t="shared" si="24"/>
        <v>0</v>
      </c>
    </row>
    <row r="31" spans="1:84" ht="12.75">
      <c r="A31" s="25">
        <v>23</v>
      </c>
      <c r="B31" s="121" t="s">
        <v>29</v>
      </c>
      <c r="C31" s="122" t="s">
        <v>14</v>
      </c>
      <c r="D31" s="123">
        <v>594</v>
      </c>
      <c r="E31" s="39"/>
      <c r="F31" s="124">
        <f t="shared" si="0"/>
        <v>0</v>
      </c>
      <c r="G31" s="39"/>
      <c r="H31" s="40">
        <f t="shared" si="1"/>
        <v>0</v>
      </c>
      <c r="I31" s="39"/>
      <c r="J31" s="124">
        <f t="shared" si="2"/>
        <v>0</v>
      </c>
      <c r="K31" s="39"/>
      <c r="L31" s="124">
        <f t="shared" si="3"/>
        <v>0</v>
      </c>
      <c r="M31" s="39"/>
      <c r="N31" s="40"/>
      <c r="O31" s="40"/>
      <c r="P31" s="40">
        <f t="shared" si="4"/>
        <v>0</v>
      </c>
      <c r="Q31" s="40"/>
      <c r="R31" s="40">
        <f t="shared" si="5"/>
        <v>0</v>
      </c>
      <c r="S31" s="40"/>
      <c r="T31" s="124">
        <f t="shared" si="6"/>
        <v>0</v>
      </c>
      <c r="U31" s="126"/>
      <c r="V31" s="124">
        <f t="shared" si="7"/>
        <v>0</v>
      </c>
      <c r="W31" s="126"/>
      <c r="X31" s="40"/>
      <c r="Y31" s="127"/>
      <c r="Z31" s="40">
        <f t="shared" si="8"/>
        <v>0</v>
      </c>
      <c r="AA31" s="127"/>
      <c r="AB31" s="40">
        <f t="shared" si="9"/>
        <v>0</v>
      </c>
      <c r="AC31" s="127"/>
      <c r="AD31" s="40">
        <f t="shared" si="10"/>
        <v>0</v>
      </c>
      <c r="AE31" s="127"/>
      <c r="AF31" s="40">
        <f t="shared" si="11"/>
        <v>0</v>
      </c>
      <c r="AG31" s="127">
        <v>10</v>
      </c>
      <c r="AH31" s="40">
        <f t="shared" si="12"/>
        <v>5940</v>
      </c>
      <c r="AI31" s="40">
        <v>20</v>
      </c>
      <c r="AJ31" s="40">
        <f t="shared" si="13"/>
        <v>11880</v>
      </c>
      <c r="AK31" s="127"/>
      <c r="AL31" s="40"/>
      <c r="AM31" s="127"/>
      <c r="AN31" s="40"/>
      <c r="AO31" s="127"/>
      <c r="AP31" s="40"/>
      <c r="AQ31" s="127"/>
      <c r="AR31" s="40"/>
      <c r="AS31" s="127"/>
      <c r="AT31" s="124"/>
      <c r="AU31" s="128"/>
      <c r="AV31" s="40">
        <f t="shared" si="14"/>
        <v>0</v>
      </c>
      <c r="AW31" s="127"/>
      <c r="AX31" s="40">
        <f t="shared" si="15"/>
        <v>0</v>
      </c>
      <c r="AY31" s="127"/>
      <c r="AZ31" s="40">
        <f t="shared" si="16"/>
        <v>0</v>
      </c>
      <c r="BA31" s="127"/>
      <c r="BB31" s="40">
        <f t="shared" si="17"/>
        <v>0</v>
      </c>
      <c r="BC31" s="127"/>
      <c r="BD31" s="40">
        <f t="shared" si="18"/>
        <v>0</v>
      </c>
      <c r="BE31" s="127"/>
      <c r="BF31" s="40"/>
      <c r="BG31" s="127"/>
      <c r="BH31" s="40">
        <f t="shared" si="19"/>
        <v>0</v>
      </c>
      <c r="BI31" s="127"/>
      <c r="BJ31" s="40"/>
      <c r="BK31" s="127"/>
      <c r="BL31" s="124"/>
      <c r="BM31" s="128"/>
      <c r="BN31" s="40"/>
      <c r="BO31" s="127"/>
      <c r="BP31" s="40"/>
      <c r="BQ31" s="127"/>
      <c r="BR31" s="40">
        <f t="shared" si="20"/>
        <v>0</v>
      </c>
      <c r="BS31" s="127"/>
      <c r="BT31" s="40"/>
      <c r="BU31" s="127"/>
      <c r="BV31" s="125">
        <f t="shared" si="21"/>
        <v>0</v>
      </c>
      <c r="BW31" s="127"/>
      <c r="BX31" s="40">
        <f t="shared" si="22"/>
        <v>0</v>
      </c>
      <c r="BY31" s="127"/>
      <c r="BZ31" s="40">
        <f t="shared" si="23"/>
        <v>0</v>
      </c>
      <c r="CA31" s="127"/>
      <c r="CB31" s="40"/>
      <c r="CC31" s="127"/>
      <c r="CD31" s="124"/>
      <c r="CE31" s="43">
        <f t="shared" si="24"/>
        <v>30</v>
      </c>
      <c r="CF31" s="43">
        <f t="shared" si="24"/>
        <v>17820</v>
      </c>
    </row>
    <row r="32" spans="1:84" ht="12.75">
      <c r="A32" s="25">
        <v>24</v>
      </c>
      <c r="B32" s="121" t="s">
        <v>18</v>
      </c>
      <c r="C32" s="122" t="s">
        <v>14</v>
      </c>
      <c r="D32" s="123">
        <v>638</v>
      </c>
      <c r="E32" s="39"/>
      <c r="F32" s="124">
        <f t="shared" si="0"/>
        <v>0</v>
      </c>
      <c r="G32" s="39"/>
      <c r="H32" s="40">
        <f t="shared" si="1"/>
        <v>0</v>
      </c>
      <c r="I32" s="39"/>
      <c r="J32" s="124">
        <f t="shared" si="2"/>
        <v>0</v>
      </c>
      <c r="K32" s="39"/>
      <c r="L32" s="124">
        <f t="shared" si="3"/>
        <v>0</v>
      </c>
      <c r="M32" s="39"/>
      <c r="N32" s="40"/>
      <c r="O32" s="40"/>
      <c r="P32" s="40">
        <f t="shared" si="4"/>
        <v>0</v>
      </c>
      <c r="Q32" s="40"/>
      <c r="R32" s="40">
        <f t="shared" si="5"/>
        <v>0</v>
      </c>
      <c r="S32" s="40"/>
      <c r="T32" s="124">
        <f t="shared" si="6"/>
        <v>0</v>
      </c>
      <c r="U32" s="126"/>
      <c r="V32" s="124">
        <f t="shared" si="7"/>
        <v>0</v>
      </c>
      <c r="W32" s="126"/>
      <c r="X32" s="40"/>
      <c r="Y32" s="127"/>
      <c r="Z32" s="40">
        <f t="shared" si="8"/>
        <v>0</v>
      </c>
      <c r="AA32" s="127"/>
      <c r="AB32" s="40">
        <f t="shared" si="9"/>
        <v>0</v>
      </c>
      <c r="AC32" s="127"/>
      <c r="AD32" s="40">
        <f t="shared" si="10"/>
        <v>0</v>
      </c>
      <c r="AE32" s="127"/>
      <c r="AF32" s="40">
        <f t="shared" si="11"/>
        <v>0</v>
      </c>
      <c r="AG32" s="127">
        <v>10</v>
      </c>
      <c r="AH32" s="40">
        <f t="shared" si="12"/>
        <v>6380</v>
      </c>
      <c r="AI32" s="40">
        <v>20</v>
      </c>
      <c r="AJ32" s="40">
        <f t="shared" si="13"/>
        <v>12760</v>
      </c>
      <c r="AK32" s="127"/>
      <c r="AL32" s="40"/>
      <c r="AM32" s="127"/>
      <c r="AN32" s="40"/>
      <c r="AO32" s="127"/>
      <c r="AP32" s="40"/>
      <c r="AQ32" s="127"/>
      <c r="AR32" s="40"/>
      <c r="AS32" s="127"/>
      <c r="AT32" s="124"/>
      <c r="AU32" s="128"/>
      <c r="AV32" s="40">
        <f t="shared" si="14"/>
        <v>0</v>
      </c>
      <c r="AW32" s="127"/>
      <c r="AX32" s="40">
        <f t="shared" si="15"/>
        <v>0</v>
      </c>
      <c r="AY32" s="127"/>
      <c r="AZ32" s="40">
        <f t="shared" si="16"/>
        <v>0</v>
      </c>
      <c r="BA32" s="127"/>
      <c r="BB32" s="40">
        <f t="shared" si="17"/>
        <v>0</v>
      </c>
      <c r="BC32" s="127"/>
      <c r="BD32" s="40">
        <f t="shared" si="18"/>
        <v>0</v>
      </c>
      <c r="BE32" s="127"/>
      <c r="BF32" s="40"/>
      <c r="BG32" s="127"/>
      <c r="BH32" s="40">
        <f t="shared" si="19"/>
        <v>0</v>
      </c>
      <c r="BI32" s="127"/>
      <c r="BJ32" s="40"/>
      <c r="BK32" s="127"/>
      <c r="BL32" s="124"/>
      <c r="BM32" s="128"/>
      <c r="BN32" s="40"/>
      <c r="BO32" s="127"/>
      <c r="BP32" s="40"/>
      <c r="BQ32" s="127"/>
      <c r="BR32" s="40">
        <f t="shared" si="20"/>
        <v>0</v>
      </c>
      <c r="BS32" s="127"/>
      <c r="BT32" s="40"/>
      <c r="BU32" s="127"/>
      <c r="BV32" s="125">
        <f t="shared" si="21"/>
        <v>0</v>
      </c>
      <c r="BW32" s="127"/>
      <c r="BX32" s="40">
        <f t="shared" si="22"/>
        <v>0</v>
      </c>
      <c r="BY32" s="127"/>
      <c r="BZ32" s="40">
        <f t="shared" si="23"/>
        <v>0</v>
      </c>
      <c r="CA32" s="127"/>
      <c r="CB32" s="40"/>
      <c r="CC32" s="127"/>
      <c r="CD32" s="124"/>
      <c r="CE32" s="43">
        <f t="shared" si="24"/>
        <v>30</v>
      </c>
      <c r="CF32" s="43">
        <f t="shared" si="24"/>
        <v>19140</v>
      </c>
    </row>
    <row r="33" spans="1:84" ht="12.75">
      <c r="A33" s="25">
        <v>25</v>
      </c>
      <c r="B33" s="121" t="s">
        <v>30</v>
      </c>
      <c r="C33" s="122" t="s">
        <v>14</v>
      </c>
      <c r="D33" s="123">
        <v>860</v>
      </c>
      <c r="E33" s="39"/>
      <c r="F33" s="124">
        <f t="shared" si="0"/>
        <v>0</v>
      </c>
      <c r="G33" s="39"/>
      <c r="H33" s="40">
        <f t="shared" si="1"/>
        <v>0</v>
      </c>
      <c r="I33" s="39"/>
      <c r="J33" s="124">
        <f t="shared" si="2"/>
        <v>0</v>
      </c>
      <c r="K33" s="39"/>
      <c r="L33" s="124">
        <f t="shared" si="3"/>
        <v>0</v>
      </c>
      <c r="M33" s="39"/>
      <c r="N33" s="40"/>
      <c r="O33" s="40"/>
      <c r="P33" s="40">
        <f t="shared" si="4"/>
        <v>0</v>
      </c>
      <c r="Q33" s="40"/>
      <c r="R33" s="40">
        <f t="shared" si="5"/>
        <v>0</v>
      </c>
      <c r="S33" s="40"/>
      <c r="T33" s="124">
        <f t="shared" si="6"/>
        <v>0</v>
      </c>
      <c r="U33" s="126"/>
      <c r="V33" s="124">
        <f t="shared" si="7"/>
        <v>0</v>
      </c>
      <c r="W33" s="126"/>
      <c r="X33" s="40"/>
      <c r="Y33" s="127"/>
      <c r="Z33" s="40">
        <f t="shared" si="8"/>
        <v>0</v>
      </c>
      <c r="AA33" s="127"/>
      <c r="AB33" s="40">
        <f t="shared" si="9"/>
        <v>0</v>
      </c>
      <c r="AC33" s="127"/>
      <c r="AD33" s="40">
        <f t="shared" si="10"/>
        <v>0</v>
      </c>
      <c r="AE33" s="127"/>
      <c r="AF33" s="40">
        <f t="shared" si="11"/>
        <v>0</v>
      </c>
      <c r="AG33" s="127"/>
      <c r="AH33" s="40">
        <f t="shared" si="12"/>
        <v>0</v>
      </c>
      <c r="AI33" s="40"/>
      <c r="AJ33" s="40">
        <f t="shared" si="13"/>
        <v>0</v>
      </c>
      <c r="AK33" s="127"/>
      <c r="AL33" s="40"/>
      <c r="AM33" s="127"/>
      <c r="AN33" s="40"/>
      <c r="AO33" s="127"/>
      <c r="AP33" s="40"/>
      <c r="AQ33" s="127"/>
      <c r="AR33" s="40"/>
      <c r="AS33" s="127"/>
      <c r="AT33" s="124"/>
      <c r="AU33" s="128"/>
      <c r="AV33" s="40">
        <f t="shared" si="14"/>
        <v>0</v>
      </c>
      <c r="AW33" s="127"/>
      <c r="AX33" s="40">
        <f t="shared" si="15"/>
        <v>0</v>
      </c>
      <c r="AY33" s="127"/>
      <c r="AZ33" s="40">
        <f t="shared" si="16"/>
        <v>0</v>
      </c>
      <c r="BA33" s="127"/>
      <c r="BB33" s="40">
        <f t="shared" si="17"/>
        <v>0</v>
      </c>
      <c r="BC33" s="127"/>
      <c r="BD33" s="40">
        <f t="shared" si="18"/>
        <v>0</v>
      </c>
      <c r="BE33" s="127"/>
      <c r="BF33" s="40"/>
      <c r="BG33" s="127"/>
      <c r="BH33" s="40">
        <f t="shared" si="19"/>
        <v>0</v>
      </c>
      <c r="BI33" s="127"/>
      <c r="BJ33" s="40"/>
      <c r="BK33" s="127"/>
      <c r="BL33" s="124"/>
      <c r="BM33" s="128"/>
      <c r="BN33" s="40"/>
      <c r="BO33" s="127"/>
      <c r="BP33" s="40"/>
      <c r="BQ33" s="127"/>
      <c r="BR33" s="40">
        <f t="shared" si="20"/>
        <v>0</v>
      </c>
      <c r="BS33" s="127"/>
      <c r="BT33" s="40"/>
      <c r="BU33" s="127"/>
      <c r="BV33" s="125">
        <f t="shared" si="21"/>
        <v>0</v>
      </c>
      <c r="BW33" s="127"/>
      <c r="BX33" s="40">
        <f t="shared" si="22"/>
        <v>0</v>
      </c>
      <c r="BY33" s="127"/>
      <c r="BZ33" s="40">
        <f t="shared" si="23"/>
        <v>0</v>
      </c>
      <c r="CA33" s="127"/>
      <c r="CB33" s="40"/>
      <c r="CC33" s="127"/>
      <c r="CD33" s="124"/>
      <c r="CE33" s="43">
        <f t="shared" si="24"/>
        <v>0</v>
      </c>
      <c r="CF33" s="43">
        <f t="shared" si="24"/>
        <v>0</v>
      </c>
    </row>
    <row r="34" spans="1:84" ht="12.75">
      <c r="A34" s="25">
        <v>26</v>
      </c>
      <c r="B34" s="121" t="s">
        <v>31</v>
      </c>
      <c r="C34" s="122" t="s">
        <v>14</v>
      </c>
      <c r="D34" s="123">
        <v>1122</v>
      </c>
      <c r="E34" s="39"/>
      <c r="F34" s="124">
        <f t="shared" si="0"/>
        <v>0</v>
      </c>
      <c r="G34" s="39"/>
      <c r="H34" s="40">
        <f t="shared" si="1"/>
        <v>0</v>
      </c>
      <c r="I34" s="39"/>
      <c r="J34" s="124">
        <f t="shared" si="2"/>
        <v>0</v>
      </c>
      <c r="K34" s="39"/>
      <c r="L34" s="124">
        <f t="shared" si="3"/>
        <v>0</v>
      </c>
      <c r="M34" s="39"/>
      <c r="N34" s="40"/>
      <c r="O34" s="40"/>
      <c r="P34" s="40">
        <f t="shared" si="4"/>
        <v>0</v>
      </c>
      <c r="Q34" s="40"/>
      <c r="R34" s="40">
        <f t="shared" si="5"/>
        <v>0</v>
      </c>
      <c r="S34" s="40"/>
      <c r="T34" s="124">
        <f t="shared" si="6"/>
        <v>0</v>
      </c>
      <c r="U34" s="126"/>
      <c r="V34" s="124">
        <f t="shared" si="7"/>
        <v>0</v>
      </c>
      <c r="W34" s="126"/>
      <c r="X34" s="40"/>
      <c r="Y34" s="127"/>
      <c r="Z34" s="40">
        <f t="shared" si="8"/>
        <v>0</v>
      </c>
      <c r="AA34" s="127"/>
      <c r="AB34" s="40">
        <f t="shared" si="9"/>
        <v>0</v>
      </c>
      <c r="AC34" s="127"/>
      <c r="AD34" s="40">
        <f t="shared" si="10"/>
        <v>0</v>
      </c>
      <c r="AE34" s="127"/>
      <c r="AF34" s="40">
        <f t="shared" si="11"/>
        <v>0</v>
      </c>
      <c r="AG34" s="127"/>
      <c r="AH34" s="40">
        <f t="shared" si="12"/>
        <v>0</v>
      </c>
      <c r="AI34" s="40"/>
      <c r="AJ34" s="40">
        <f t="shared" si="13"/>
        <v>0</v>
      </c>
      <c r="AK34" s="127"/>
      <c r="AL34" s="40"/>
      <c r="AM34" s="127"/>
      <c r="AN34" s="40"/>
      <c r="AO34" s="127"/>
      <c r="AP34" s="40"/>
      <c r="AQ34" s="127"/>
      <c r="AR34" s="40"/>
      <c r="AS34" s="127"/>
      <c r="AT34" s="124"/>
      <c r="AU34" s="128"/>
      <c r="AV34" s="40">
        <f t="shared" si="14"/>
        <v>0</v>
      </c>
      <c r="AW34" s="127"/>
      <c r="AX34" s="40">
        <f t="shared" si="15"/>
        <v>0</v>
      </c>
      <c r="AY34" s="127"/>
      <c r="AZ34" s="40">
        <f t="shared" si="16"/>
        <v>0</v>
      </c>
      <c r="BA34" s="127"/>
      <c r="BB34" s="40">
        <f t="shared" si="17"/>
        <v>0</v>
      </c>
      <c r="BC34" s="127"/>
      <c r="BD34" s="40">
        <f t="shared" si="18"/>
        <v>0</v>
      </c>
      <c r="BE34" s="127"/>
      <c r="BF34" s="40"/>
      <c r="BG34" s="127"/>
      <c r="BH34" s="40">
        <f t="shared" si="19"/>
        <v>0</v>
      </c>
      <c r="BI34" s="127"/>
      <c r="BJ34" s="40"/>
      <c r="BK34" s="127"/>
      <c r="BL34" s="124"/>
      <c r="BM34" s="128"/>
      <c r="BN34" s="40"/>
      <c r="BO34" s="127"/>
      <c r="BP34" s="40"/>
      <c r="BQ34" s="127"/>
      <c r="BR34" s="40">
        <f t="shared" si="20"/>
        <v>0</v>
      </c>
      <c r="BS34" s="127"/>
      <c r="BT34" s="40"/>
      <c r="BU34" s="127"/>
      <c r="BV34" s="125">
        <f t="shared" si="21"/>
        <v>0</v>
      </c>
      <c r="BW34" s="127"/>
      <c r="BX34" s="40">
        <f t="shared" si="22"/>
        <v>0</v>
      </c>
      <c r="BY34" s="127"/>
      <c r="BZ34" s="40">
        <f t="shared" si="23"/>
        <v>0</v>
      </c>
      <c r="CA34" s="127"/>
      <c r="CB34" s="40"/>
      <c r="CC34" s="127"/>
      <c r="CD34" s="124"/>
      <c r="CE34" s="43">
        <f t="shared" si="24"/>
        <v>0</v>
      </c>
      <c r="CF34" s="43">
        <f t="shared" si="24"/>
        <v>0</v>
      </c>
    </row>
    <row r="35" spans="1:84" ht="12.75">
      <c r="A35" s="25">
        <v>27</v>
      </c>
      <c r="B35" s="121" t="s">
        <v>32</v>
      </c>
      <c r="C35" s="122"/>
      <c r="D35" s="123"/>
      <c r="E35" s="39"/>
      <c r="F35" s="124">
        <f t="shared" si="0"/>
        <v>0</v>
      </c>
      <c r="G35" s="39"/>
      <c r="H35" s="40">
        <f t="shared" si="1"/>
        <v>0</v>
      </c>
      <c r="I35" s="39"/>
      <c r="J35" s="124">
        <f t="shared" si="2"/>
        <v>0</v>
      </c>
      <c r="K35" s="39"/>
      <c r="L35" s="124">
        <f t="shared" si="3"/>
        <v>0</v>
      </c>
      <c r="M35" s="39"/>
      <c r="N35" s="40"/>
      <c r="O35" s="40"/>
      <c r="P35" s="40">
        <f t="shared" si="4"/>
        <v>0</v>
      </c>
      <c r="Q35" s="40"/>
      <c r="R35" s="40">
        <f t="shared" si="5"/>
        <v>0</v>
      </c>
      <c r="S35" s="40"/>
      <c r="T35" s="124">
        <f t="shared" si="6"/>
        <v>0</v>
      </c>
      <c r="U35" s="126"/>
      <c r="V35" s="124">
        <f t="shared" si="7"/>
        <v>0</v>
      </c>
      <c r="W35" s="126"/>
      <c r="X35" s="40"/>
      <c r="Y35" s="127"/>
      <c r="Z35" s="40">
        <f t="shared" si="8"/>
        <v>0</v>
      </c>
      <c r="AA35" s="127"/>
      <c r="AB35" s="40">
        <f t="shared" si="9"/>
        <v>0</v>
      </c>
      <c r="AC35" s="127"/>
      <c r="AD35" s="40">
        <f t="shared" si="10"/>
        <v>0</v>
      </c>
      <c r="AE35" s="127"/>
      <c r="AF35" s="40">
        <f t="shared" si="11"/>
        <v>0</v>
      </c>
      <c r="AG35" s="127"/>
      <c r="AH35" s="40">
        <f t="shared" si="12"/>
        <v>0</v>
      </c>
      <c r="AI35" s="40"/>
      <c r="AJ35" s="40">
        <f t="shared" si="13"/>
        <v>0</v>
      </c>
      <c r="AK35" s="127"/>
      <c r="AL35" s="40"/>
      <c r="AM35" s="127"/>
      <c r="AN35" s="40"/>
      <c r="AO35" s="127"/>
      <c r="AP35" s="40"/>
      <c r="AQ35" s="127"/>
      <c r="AR35" s="40"/>
      <c r="AS35" s="127"/>
      <c r="AT35" s="124"/>
      <c r="AU35" s="128"/>
      <c r="AV35" s="40">
        <f t="shared" si="14"/>
        <v>0</v>
      </c>
      <c r="AW35" s="127"/>
      <c r="AX35" s="40">
        <f t="shared" si="15"/>
        <v>0</v>
      </c>
      <c r="AY35" s="127"/>
      <c r="AZ35" s="40">
        <f t="shared" si="16"/>
        <v>0</v>
      </c>
      <c r="BA35" s="127"/>
      <c r="BB35" s="40">
        <f t="shared" si="17"/>
        <v>0</v>
      </c>
      <c r="BC35" s="127"/>
      <c r="BD35" s="40">
        <f t="shared" si="18"/>
        <v>0</v>
      </c>
      <c r="BE35" s="127"/>
      <c r="BF35" s="40"/>
      <c r="BG35" s="127"/>
      <c r="BH35" s="40">
        <f t="shared" si="19"/>
        <v>0</v>
      </c>
      <c r="BI35" s="127"/>
      <c r="BJ35" s="40"/>
      <c r="BK35" s="127"/>
      <c r="BL35" s="124"/>
      <c r="BM35" s="128"/>
      <c r="BN35" s="40"/>
      <c r="BO35" s="127"/>
      <c r="BP35" s="40"/>
      <c r="BQ35" s="127"/>
      <c r="BR35" s="40">
        <f t="shared" si="20"/>
        <v>0</v>
      </c>
      <c r="BS35" s="127"/>
      <c r="BT35" s="40"/>
      <c r="BU35" s="127"/>
      <c r="BV35" s="125">
        <f t="shared" si="21"/>
        <v>0</v>
      </c>
      <c r="BW35" s="127"/>
      <c r="BX35" s="40">
        <f t="shared" si="22"/>
        <v>0</v>
      </c>
      <c r="BY35" s="127"/>
      <c r="BZ35" s="40">
        <f t="shared" si="23"/>
        <v>0</v>
      </c>
      <c r="CA35" s="127"/>
      <c r="CB35" s="40"/>
      <c r="CC35" s="127"/>
      <c r="CD35" s="124"/>
      <c r="CE35" s="43">
        <f t="shared" si="24"/>
        <v>0</v>
      </c>
      <c r="CF35" s="43">
        <f t="shared" si="24"/>
        <v>0</v>
      </c>
    </row>
    <row r="36" spans="1:84" ht="12.75">
      <c r="A36" s="25">
        <v>28</v>
      </c>
      <c r="B36" s="121" t="s">
        <v>13</v>
      </c>
      <c r="C36" s="122" t="s">
        <v>14</v>
      </c>
      <c r="D36" s="123">
        <v>286</v>
      </c>
      <c r="E36" s="39"/>
      <c r="F36" s="124">
        <f t="shared" si="0"/>
        <v>0</v>
      </c>
      <c r="G36" s="39"/>
      <c r="H36" s="40">
        <f t="shared" si="1"/>
        <v>0</v>
      </c>
      <c r="I36" s="39"/>
      <c r="J36" s="124">
        <f t="shared" si="2"/>
        <v>0</v>
      </c>
      <c r="K36" s="39"/>
      <c r="L36" s="124">
        <f t="shared" si="3"/>
        <v>0</v>
      </c>
      <c r="M36" s="39"/>
      <c r="N36" s="40"/>
      <c r="O36" s="40"/>
      <c r="P36" s="40">
        <f t="shared" si="4"/>
        <v>0</v>
      </c>
      <c r="Q36" s="40"/>
      <c r="R36" s="40">
        <f t="shared" si="5"/>
        <v>0</v>
      </c>
      <c r="S36" s="40"/>
      <c r="T36" s="124">
        <f t="shared" si="6"/>
        <v>0</v>
      </c>
      <c r="U36" s="126"/>
      <c r="V36" s="124">
        <f t="shared" si="7"/>
        <v>0</v>
      </c>
      <c r="W36" s="126"/>
      <c r="X36" s="40"/>
      <c r="Y36" s="127"/>
      <c r="Z36" s="40">
        <f t="shared" si="8"/>
        <v>0</v>
      </c>
      <c r="AA36" s="127"/>
      <c r="AB36" s="40">
        <f t="shared" si="9"/>
        <v>0</v>
      </c>
      <c r="AC36" s="127"/>
      <c r="AD36" s="40">
        <f t="shared" si="10"/>
        <v>0</v>
      </c>
      <c r="AE36" s="127"/>
      <c r="AF36" s="40">
        <f t="shared" si="11"/>
        <v>0</v>
      </c>
      <c r="AG36" s="127"/>
      <c r="AH36" s="40">
        <f t="shared" si="12"/>
        <v>0</v>
      </c>
      <c r="AI36" s="40"/>
      <c r="AJ36" s="40">
        <f t="shared" si="13"/>
        <v>0</v>
      </c>
      <c r="AK36" s="127"/>
      <c r="AL36" s="40"/>
      <c r="AM36" s="127"/>
      <c r="AN36" s="40"/>
      <c r="AO36" s="127"/>
      <c r="AP36" s="40"/>
      <c r="AQ36" s="127"/>
      <c r="AR36" s="40"/>
      <c r="AS36" s="127"/>
      <c r="AT36" s="124"/>
      <c r="AU36" s="128"/>
      <c r="AV36" s="40">
        <f t="shared" si="14"/>
        <v>0</v>
      </c>
      <c r="AW36" s="127"/>
      <c r="AX36" s="40">
        <f t="shared" si="15"/>
        <v>0</v>
      </c>
      <c r="AY36" s="127"/>
      <c r="AZ36" s="40">
        <f t="shared" si="16"/>
        <v>0</v>
      </c>
      <c r="BA36" s="127"/>
      <c r="BB36" s="40">
        <f t="shared" si="17"/>
        <v>0</v>
      </c>
      <c r="BC36" s="127"/>
      <c r="BD36" s="40">
        <f t="shared" si="18"/>
        <v>0</v>
      </c>
      <c r="BE36" s="127"/>
      <c r="BF36" s="40"/>
      <c r="BG36" s="127"/>
      <c r="BH36" s="40">
        <f t="shared" si="19"/>
        <v>0</v>
      </c>
      <c r="BI36" s="127"/>
      <c r="BJ36" s="40"/>
      <c r="BK36" s="127"/>
      <c r="BL36" s="124"/>
      <c r="BM36" s="128"/>
      <c r="BN36" s="40"/>
      <c r="BO36" s="127"/>
      <c r="BP36" s="40"/>
      <c r="BQ36" s="127"/>
      <c r="BR36" s="40">
        <f t="shared" si="20"/>
        <v>0</v>
      </c>
      <c r="BS36" s="127"/>
      <c r="BT36" s="40"/>
      <c r="BU36" s="127"/>
      <c r="BV36" s="125">
        <f t="shared" si="21"/>
        <v>0</v>
      </c>
      <c r="BW36" s="127"/>
      <c r="BX36" s="40">
        <f t="shared" si="22"/>
        <v>0</v>
      </c>
      <c r="BY36" s="127"/>
      <c r="BZ36" s="40">
        <f t="shared" si="23"/>
        <v>0</v>
      </c>
      <c r="CA36" s="127"/>
      <c r="CB36" s="40"/>
      <c r="CC36" s="127"/>
      <c r="CD36" s="124"/>
      <c r="CE36" s="43">
        <f t="shared" si="24"/>
        <v>0</v>
      </c>
      <c r="CF36" s="43">
        <f t="shared" si="24"/>
        <v>0</v>
      </c>
    </row>
    <row r="37" spans="1:84" ht="12.75">
      <c r="A37" s="25">
        <v>29</v>
      </c>
      <c r="B37" s="121" t="s">
        <v>15</v>
      </c>
      <c r="C37" s="122" t="s">
        <v>33</v>
      </c>
      <c r="D37" s="123">
        <v>302</v>
      </c>
      <c r="E37" s="39"/>
      <c r="F37" s="124">
        <f t="shared" si="0"/>
        <v>0</v>
      </c>
      <c r="G37" s="39"/>
      <c r="H37" s="40">
        <f t="shared" si="1"/>
        <v>0</v>
      </c>
      <c r="I37" s="39"/>
      <c r="J37" s="124">
        <f t="shared" si="2"/>
        <v>0</v>
      </c>
      <c r="K37" s="39"/>
      <c r="L37" s="124">
        <f t="shared" si="3"/>
        <v>0</v>
      </c>
      <c r="M37" s="39"/>
      <c r="N37" s="40"/>
      <c r="O37" s="40"/>
      <c r="P37" s="40">
        <f t="shared" si="4"/>
        <v>0</v>
      </c>
      <c r="Q37" s="40"/>
      <c r="R37" s="40">
        <f t="shared" si="5"/>
        <v>0</v>
      </c>
      <c r="S37" s="40"/>
      <c r="T37" s="124">
        <f t="shared" si="6"/>
        <v>0</v>
      </c>
      <c r="U37" s="126"/>
      <c r="V37" s="124">
        <f t="shared" si="7"/>
        <v>0</v>
      </c>
      <c r="W37" s="126"/>
      <c r="X37" s="40"/>
      <c r="Y37" s="127"/>
      <c r="Z37" s="40">
        <f t="shared" si="8"/>
        <v>0</v>
      </c>
      <c r="AA37" s="127"/>
      <c r="AB37" s="40">
        <f t="shared" si="9"/>
        <v>0</v>
      </c>
      <c r="AC37" s="127"/>
      <c r="AD37" s="40">
        <f t="shared" si="10"/>
        <v>0</v>
      </c>
      <c r="AE37" s="127"/>
      <c r="AF37" s="40">
        <f t="shared" si="11"/>
        <v>0</v>
      </c>
      <c r="AG37" s="127"/>
      <c r="AH37" s="40">
        <f t="shared" si="12"/>
        <v>0</v>
      </c>
      <c r="AI37" s="40"/>
      <c r="AJ37" s="40">
        <f t="shared" si="13"/>
        <v>0</v>
      </c>
      <c r="AK37" s="127"/>
      <c r="AL37" s="40"/>
      <c r="AM37" s="127"/>
      <c r="AN37" s="40"/>
      <c r="AO37" s="127"/>
      <c r="AP37" s="40"/>
      <c r="AQ37" s="127"/>
      <c r="AR37" s="40"/>
      <c r="AS37" s="127"/>
      <c r="AT37" s="124"/>
      <c r="AU37" s="128"/>
      <c r="AV37" s="40">
        <f t="shared" si="14"/>
        <v>0</v>
      </c>
      <c r="AW37" s="127"/>
      <c r="AX37" s="40">
        <f t="shared" si="15"/>
        <v>0</v>
      </c>
      <c r="AY37" s="127"/>
      <c r="AZ37" s="40">
        <f t="shared" si="16"/>
        <v>0</v>
      </c>
      <c r="BA37" s="127"/>
      <c r="BB37" s="40">
        <f t="shared" si="17"/>
        <v>0</v>
      </c>
      <c r="BC37" s="127"/>
      <c r="BD37" s="40">
        <f t="shared" si="18"/>
        <v>0</v>
      </c>
      <c r="BE37" s="127"/>
      <c r="BF37" s="40"/>
      <c r="BG37" s="127"/>
      <c r="BH37" s="40">
        <f t="shared" si="19"/>
        <v>0</v>
      </c>
      <c r="BI37" s="127"/>
      <c r="BJ37" s="40"/>
      <c r="BK37" s="127"/>
      <c r="BL37" s="124"/>
      <c r="BM37" s="128"/>
      <c r="BN37" s="40"/>
      <c r="BO37" s="127"/>
      <c r="BP37" s="40"/>
      <c r="BQ37" s="127"/>
      <c r="BR37" s="40">
        <f t="shared" si="20"/>
        <v>0</v>
      </c>
      <c r="BS37" s="127"/>
      <c r="BT37" s="40"/>
      <c r="BU37" s="127"/>
      <c r="BV37" s="125">
        <f t="shared" si="21"/>
        <v>0</v>
      </c>
      <c r="BW37" s="127"/>
      <c r="BX37" s="40">
        <f t="shared" si="22"/>
        <v>0</v>
      </c>
      <c r="BY37" s="127"/>
      <c r="BZ37" s="40">
        <f t="shared" si="23"/>
        <v>0</v>
      </c>
      <c r="CA37" s="127"/>
      <c r="CB37" s="40"/>
      <c r="CC37" s="127"/>
      <c r="CD37" s="124"/>
      <c r="CE37" s="43">
        <f t="shared" si="24"/>
        <v>0</v>
      </c>
      <c r="CF37" s="43">
        <f t="shared" si="24"/>
        <v>0</v>
      </c>
    </row>
    <row r="38" spans="1:84" ht="12.75">
      <c r="A38" s="25">
        <v>30</v>
      </c>
      <c r="B38" s="121" t="s">
        <v>16</v>
      </c>
      <c r="C38" s="122" t="s">
        <v>33</v>
      </c>
      <c r="D38" s="123">
        <v>407</v>
      </c>
      <c r="E38" s="39"/>
      <c r="F38" s="124">
        <f t="shared" si="0"/>
        <v>0</v>
      </c>
      <c r="G38" s="39"/>
      <c r="H38" s="40">
        <f t="shared" si="1"/>
        <v>0</v>
      </c>
      <c r="I38" s="39"/>
      <c r="J38" s="124">
        <f t="shared" si="2"/>
        <v>0</v>
      </c>
      <c r="K38" s="39"/>
      <c r="L38" s="124">
        <f t="shared" si="3"/>
        <v>0</v>
      </c>
      <c r="M38" s="39"/>
      <c r="N38" s="40"/>
      <c r="O38" s="40"/>
      <c r="P38" s="40">
        <f t="shared" si="4"/>
        <v>0</v>
      </c>
      <c r="Q38" s="40"/>
      <c r="R38" s="40">
        <f t="shared" si="5"/>
        <v>0</v>
      </c>
      <c r="S38" s="40"/>
      <c r="T38" s="124">
        <f t="shared" si="6"/>
        <v>0</v>
      </c>
      <c r="U38" s="126"/>
      <c r="V38" s="124">
        <f t="shared" si="7"/>
        <v>0</v>
      </c>
      <c r="W38" s="126"/>
      <c r="X38" s="40"/>
      <c r="Y38" s="127"/>
      <c r="Z38" s="40">
        <f t="shared" si="8"/>
        <v>0</v>
      </c>
      <c r="AA38" s="127"/>
      <c r="AB38" s="40">
        <f t="shared" si="9"/>
        <v>0</v>
      </c>
      <c r="AC38" s="127"/>
      <c r="AD38" s="40">
        <f t="shared" si="10"/>
        <v>0</v>
      </c>
      <c r="AE38" s="127"/>
      <c r="AF38" s="40">
        <f t="shared" si="11"/>
        <v>0</v>
      </c>
      <c r="AG38" s="127"/>
      <c r="AH38" s="40">
        <f t="shared" si="12"/>
        <v>0</v>
      </c>
      <c r="AI38" s="40"/>
      <c r="AJ38" s="40">
        <f t="shared" si="13"/>
        <v>0</v>
      </c>
      <c r="AK38" s="127"/>
      <c r="AL38" s="40"/>
      <c r="AM38" s="127"/>
      <c r="AN38" s="40"/>
      <c r="AO38" s="127"/>
      <c r="AP38" s="40"/>
      <c r="AQ38" s="127"/>
      <c r="AR38" s="40"/>
      <c r="AS38" s="127"/>
      <c r="AT38" s="124"/>
      <c r="AU38" s="128"/>
      <c r="AV38" s="40">
        <f t="shared" si="14"/>
        <v>0</v>
      </c>
      <c r="AW38" s="127"/>
      <c r="AX38" s="40">
        <f t="shared" si="15"/>
        <v>0</v>
      </c>
      <c r="AY38" s="127"/>
      <c r="AZ38" s="40">
        <f t="shared" si="16"/>
        <v>0</v>
      </c>
      <c r="BA38" s="127"/>
      <c r="BB38" s="40">
        <f t="shared" si="17"/>
        <v>0</v>
      </c>
      <c r="BC38" s="127"/>
      <c r="BD38" s="40">
        <f t="shared" si="18"/>
        <v>0</v>
      </c>
      <c r="BE38" s="127"/>
      <c r="BF38" s="40"/>
      <c r="BG38" s="127"/>
      <c r="BH38" s="40">
        <f t="shared" si="19"/>
        <v>0</v>
      </c>
      <c r="BI38" s="127"/>
      <c r="BJ38" s="40"/>
      <c r="BK38" s="127"/>
      <c r="BL38" s="124"/>
      <c r="BM38" s="128"/>
      <c r="BN38" s="40"/>
      <c r="BO38" s="127"/>
      <c r="BP38" s="40"/>
      <c r="BQ38" s="127"/>
      <c r="BR38" s="40">
        <f t="shared" si="20"/>
        <v>0</v>
      </c>
      <c r="BS38" s="127"/>
      <c r="BT38" s="40"/>
      <c r="BU38" s="127"/>
      <c r="BV38" s="125">
        <f t="shared" si="21"/>
        <v>0</v>
      </c>
      <c r="BW38" s="127"/>
      <c r="BX38" s="40">
        <f t="shared" si="22"/>
        <v>0</v>
      </c>
      <c r="BY38" s="127"/>
      <c r="BZ38" s="40">
        <f t="shared" si="23"/>
        <v>0</v>
      </c>
      <c r="CA38" s="127"/>
      <c r="CB38" s="40"/>
      <c r="CC38" s="127"/>
      <c r="CD38" s="124"/>
      <c r="CE38" s="43">
        <f t="shared" si="24"/>
        <v>0</v>
      </c>
      <c r="CF38" s="43">
        <f t="shared" si="24"/>
        <v>0</v>
      </c>
    </row>
    <row r="39" spans="1:84" ht="12.75">
      <c r="A39" s="25">
        <v>31</v>
      </c>
      <c r="B39" s="121" t="s">
        <v>17</v>
      </c>
      <c r="C39" s="122" t="s">
        <v>33</v>
      </c>
      <c r="D39" s="123">
        <v>497</v>
      </c>
      <c r="E39" s="39"/>
      <c r="F39" s="124">
        <f t="shared" si="0"/>
        <v>0</v>
      </c>
      <c r="G39" s="39"/>
      <c r="H39" s="40">
        <f t="shared" si="1"/>
        <v>0</v>
      </c>
      <c r="I39" s="39"/>
      <c r="J39" s="124">
        <f t="shared" si="2"/>
        <v>0</v>
      </c>
      <c r="K39" s="39"/>
      <c r="L39" s="124">
        <f t="shared" si="3"/>
        <v>0</v>
      </c>
      <c r="M39" s="39"/>
      <c r="N39" s="40"/>
      <c r="O39" s="40"/>
      <c r="P39" s="40">
        <f t="shared" si="4"/>
        <v>0</v>
      </c>
      <c r="Q39" s="40"/>
      <c r="R39" s="40">
        <f t="shared" si="5"/>
        <v>0</v>
      </c>
      <c r="S39" s="40"/>
      <c r="T39" s="124">
        <f t="shared" si="6"/>
        <v>0</v>
      </c>
      <c r="U39" s="126"/>
      <c r="V39" s="124">
        <f t="shared" si="7"/>
        <v>0</v>
      </c>
      <c r="W39" s="126"/>
      <c r="X39" s="40"/>
      <c r="Y39" s="127"/>
      <c r="Z39" s="40">
        <f t="shared" si="8"/>
        <v>0</v>
      </c>
      <c r="AA39" s="127"/>
      <c r="AB39" s="40">
        <f t="shared" si="9"/>
        <v>0</v>
      </c>
      <c r="AC39" s="127"/>
      <c r="AD39" s="40">
        <f t="shared" si="10"/>
        <v>0</v>
      </c>
      <c r="AE39" s="127"/>
      <c r="AF39" s="40">
        <f t="shared" si="11"/>
        <v>0</v>
      </c>
      <c r="AG39" s="127"/>
      <c r="AH39" s="40">
        <f t="shared" si="12"/>
        <v>0</v>
      </c>
      <c r="AI39" s="40"/>
      <c r="AJ39" s="40">
        <f t="shared" si="13"/>
        <v>0</v>
      </c>
      <c r="AK39" s="127"/>
      <c r="AL39" s="40"/>
      <c r="AM39" s="127"/>
      <c r="AN39" s="40"/>
      <c r="AO39" s="127"/>
      <c r="AP39" s="40"/>
      <c r="AQ39" s="127"/>
      <c r="AR39" s="40"/>
      <c r="AS39" s="127"/>
      <c r="AT39" s="124"/>
      <c r="AU39" s="128"/>
      <c r="AV39" s="40">
        <f t="shared" si="14"/>
        <v>0</v>
      </c>
      <c r="AW39" s="127"/>
      <c r="AX39" s="40">
        <f t="shared" si="15"/>
        <v>0</v>
      </c>
      <c r="AY39" s="127"/>
      <c r="AZ39" s="40">
        <f t="shared" si="16"/>
        <v>0</v>
      </c>
      <c r="BA39" s="127"/>
      <c r="BB39" s="40">
        <f t="shared" si="17"/>
        <v>0</v>
      </c>
      <c r="BC39" s="127"/>
      <c r="BD39" s="40">
        <f t="shared" si="18"/>
        <v>0</v>
      </c>
      <c r="BE39" s="127"/>
      <c r="BF39" s="40"/>
      <c r="BG39" s="127"/>
      <c r="BH39" s="40">
        <f t="shared" si="19"/>
        <v>0</v>
      </c>
      <c r="BI39" s="127"/>
      <c r="BJ39" s="40"/>
      <c r="BK39" s="127"/>
      <c r="BL39" s="124"/>
      <c r="BM39" s="128"/>
      <c r="BN39" s="40"/>
      <c r="BO39" s="127"/>
      <c r="BP39" s="40"/>
      <c r="BQ39" s="127"/>
      <c r="BR39" s="40">
        <f t="shared" si="20"/>
        <v>0</v>
      </c>
      <c r="BS39" s="127"/>
      <c r="BT39" s="40"/>
      <c r="BU39" s="127"/>
      <c r="BV39" s="125">
        <f t="shared" si="21"/>
        <v>0</v>
      </c>
      <c r="BW39" s="127"/>
      <c r="BX39" s="40">
        <f t="shared" si="22"/>
        <v>0</v>
      </c>
      <c r="BY39" s="127"/>
      <c r="BZ39" s="40">
        <f t="shared" si="23"/>
        <v>0</v>
      </c>
      <c r="CA39" s="127"/>
      <c r="CB39" s="40"/>
      <c r="CC39" s="127"/>
      <c r="CD39" s="124"/>
      <c r="CE39" s="43">
        <f t="shared" si="24"/>
        <v>0</v>
      </c>
      <c r="CF39" s="43">
        <f t="shared" si="24"/>
        <v>0</v>
      </c>
    </row>
    <row r="40" spans="1:84" ht="12.75">
      <c r="A40" s="25">
        <v>32</v>
      </c>
      <c r="B40" s="121" t="s">
        <v>25</v>
      </c>
      <c r="C40" s="122"/>
      <c r="D40" s="123"/>
      <c r="E40" s="39"/>
      <c r="F40" s="124">
        <f t="shared" si="0"/>
        <v>0</v>
      </c>
      <c r="G40" s="39"/>
      <c r="H40" s="40">
        <f t="shared" si="1"/>
        <v>0</v>
      </c>
      <c r="I40" s="39"/>
      <c r="J40" s="124">
        <f t="shared" si="2"/>
        <v>0</v>
      </c>
      <c r="K40" s="39"/>
      <c r="L40" s="124">
        <f t="shared" si="3"/>
        <v>0</v>
      </c>
      <c r="M40" s="39"/>
      <c r="N40" s="40"/>
      <c r="O40" s="40"/>
      <c r="P40" s="40">
        <f t="shared" si="4"/>
        <v>0</v>
      </c>
      <c r="Q40" s="40"/>
      <c r="R40" s="40">
        <f t="shared" si="5"/>
        <v>0</v>
      </c>
      <c r="S40" s="40"/>
      <c r="T40" s="124">
        <f t="shared" si="6"/>
        <v>0</v>
      </c>
      <c r="U40" s="126"/>
      <c r="V40" s="124">
        <f t="shared" si="7"/>
        <v>0</v>
      </c>
      <c r="W40" s="126"/>
      <c r="X40" s="40"/>
      <c r="Y40" s="127"/>
      <c r="Z40" s="40">
        <f t="shared" si="8"/>
        <v>0</v>
      </c>
      <c r="AA40" s="127"/>
      <c r="AB40" s="40">
        <f t="shared" si="9"/>
        <v>0</v>
      </c>
      <c r="AC40" s="127"/>
      <c r="AD40" s="40">
        <f t="shared" si="10"/>
        <v>0</v>
      </c>
      <c r="AE40" s="127"/>
      <c r="AF40" s="40">
        <f t="shared" si="11"/>
        <v>0</v>
      </c>
      <c r="AG40" s="127"/>
      <c r="AH40" s="40">
        <f t="shared" si="12"/>
        <v>0</v>
      </c>
      <c r="AI40" s="40"/>
      <c r="AJ40" s="40">
        <f t="shared" si="13"/>
        <v>0</v>
      </c>
      <c r="AK40" s="127"/>
      <c r="AL40" s="40"/>
      <c r="AM40" s="127"/>
      <c r="AN40" s="40"/>
      <c r="AO40" s="127"/>
      <c r="AP40" s="40"/>
      <c r="AQ40" s="127"/>
      <c r="AR40" s="40"/>
      <c r="AS40" s="127"/>
      <c r="AT40" s="124"/>
      <c r="AU40" s="128"/>
      <c r="AV40" s="40">
        <f t="shared" si="14"/>
        <v>0</v>
      </c>
      <c r="AW40" s="127"/>
      <c r="AX40" s="40">
        <f t="shared" si="15"/>
        <v>0</v>
      </c>
      <c r="AY40" s="127"/>
      <c r="AZ40" s="40">
        <f t="shared" si="16"/>
        <v>0</v>
      </c>
      <c r="BA40" s="127"/>
      <c r="BB40" s="40">
        <f t="shared" si="17"/>
        <v>0</v>
      </c>
      <c r="BC40" s="127"/>
      <c r="BD40" s="40">
        <f t="shared" si="18"/>
        <v>0</v>
      </c>
      <c r="BE40" s="127"/>
      <c r="BF40" s="40"/>
      <c r="BG40" s="127"/>
      <c r="BH40" s="40">
        <f t="shared" si="19"/>
        <v>0</v>
      </c>
      <c r="BI40" s="127"/>
      <c r="BJ40" s="40"/>
      <c r="BK40" s="127"/>
      <c r="BL40" s="124"/>
      <c r="BM40" s="128"/>
      <c r="BN40" s="40"/>
      <c r="BO40" s="127"/>
      <c r="BP40" s="40"/>
      <c r="BQ40" s="127"/>
      <c r="BR40" s="40">
        <f t="shared" si="20"/>
        <v>0</v>
      </c>
      <c r="BS40" s="127"/>
      <c r="BT40" s="40"/>
      <c r="BU40" s="127"/>
      <c r="BV40" s="125">
        <f t="shared" si="21"/>
        <v>0</v>
      </c>
      <c r="BW40" s="127"/>
      <c r="BX40" s="40">
        <f t="shared" si="22"/>
        <v>0</v>
      </c>
      <c r="BY40" s="127"/>
      <c r="BZ40" s="40">
        <f t="shared" si="23"/>
        <v>0</v>
      </c>
      <c r="CA40" s="127"/>
      <c r="CB40" s="40"/>
      <c r="CC40" s="127"/>
      <c r="CD40" s="124"/>
      <c r="CE40" s="43">
        <f t="shared" si="24"/>
        <v>0</v>
      </c>
      <c r="CF40" s="43">
        <f t="shared" si="24"/>
        <v>0</v>
      </c>
    </row>
    <row r="41" spans="1:84" ht="12.75">
      <c r="A41" s="25">
        <v>33</v>
      </c>
      <c r="B41" s="121" t="s">
        <v>24</v>
      </c>
      <c r="C41" s="122" t="s">
        <v>33</v>
      </c>
      <c r="D41" s="123">
        <v>3113</v>
      </c>
      <c r="E41" s="39"/>
      <c r="F41" s="124">
        <f t="shared" si="0"/>
        <v>0</v>
      </c>
      <c r="G41" s="39"/>
      <c r="H41" s="40">
        <f t="shared" si="1"/>
        <v>0</v>
      </c>
      <c r="I41" s="39"/>
      <c r="J41" s="124">
        <f t="shared" si="2"/>
        <v>0</v>
      </c>
      <c r="K41" s="39"/>
      <c r="L41" s="124">
        <f t="shared" si="3"/>
        <v>0</v>
      </c>
      <c r="M41" s="39"/>
      <c r="N41" s="40"/>
      <c r="O41" s="40"/>
      <c r="P41" s="40">
        <f t="shared" si="4"/>
        <v>0</v>
      </c>
      <c r="Q41" s="40"/>
      <c r="R41" s="40">
        <f t="shared" si="5"/>
        <v>0</v>
      </c>
      <c r="S41" s="40"/>
      <c r="T41" s="124">
        <f t="shared" si="6"/>
        <v>0</v>
      </c>
      <c r="U41" s="126"/>
      <c r="V41" s="124">
        <f t="shared" si="7"/>
        <v>0</v>
      </c>
      <c r="W41" s="126"/>
      <c r="X41" s="40"/>
      <c r="Y41" s="127"/>
      <c r="Z41" s="40">
        <f t="shared" si="8"/>
        <v>0</v>
      </c>
      <c r="AA41" s="127"/>
      <c r="AB41" s="40">
        <f t="shared" si="9"/>
        <v>0</v>
      </c>
      <c r="AC41" s="127"/>
      <c r="AD41" s="40">
        <f t="shared" si="10"/>
        <v>0</v>
      </c>
      <c r="AE41" s="127"/>
      <c r="AF41" s="40">
        <f t="shared" si="11"/>
        <v>0</v>
      </c>
      <c r="AG41" s="127"/>
      <c r="AH41" s="40">
        <f t="shared" si="12"/>
        <v>0</v>
      </c>
      <c r="AI41" s="40"/>
      <c r="AJ41" s="40">
        <f t="shared" si="13"/>
        <v>0</v>
      </c>
      <c r="AK41" s="127"/>
      <c r="AL41" s="40"/>
      <c r="AM41" s="127"/>
      <c r="AN41" s="40"/>
      <c r="AO41" s="127"/>
      <c r="AP41" s="40"/>
      <c r="AQ41" s="127"/>
      <c r="AR41" s="40"/>
      <c r="AS41" s="127"/>
      <c r="AT41" s="124"/>
      <c r="AU41" s="128"/>
      <c r="AV41" s="40">
        <f t="shared" si="14"/>
        <v>0</v>
      </c>
      <c r="AW41" s="127"/>
      <c r="AX41" s="40">
        <f t="shared" si="15"/>
        <v>0</v>
      </c>
      <c r="AY41" s="127"/>
      <c r="AZ41" s="40">
        <f t="shared" si="16"/>
        <v>0</v>
      </c>
      <c r="BA41" s="127"/>
      <c r="BB41" s="40">
        <f t="shared" si="17"/>
        <v>0</v>
      </c>
      <c r="BC41" s="127"/>
      <c r="BD41" s="40">
        <f t="shared" si="18"/>
        <v>0</v>
      </c>
      <c r="BE41" s="127"/>
      <c r="BF41" s="40"/>
      <c r="BG41" s="127"/>
      <c r="BH41" s="40">
        <f t="shared" si="19"/>
        <v>0</v>
      </c>
      <c r="BI41" s="127"/>
      <c r="BJ41" s="40"/>
      <c r="BK41" s="127"/>
      <c r="BL41" s="124"/>
      <c r="BM41" s="128"/>
      <c r="BN41" s="40"/>
      <c r="BO41" s="127"/>
      <c r="BP41" s="40"/>
      <c r="BQ41" s="127"/>
      <c r="BR41" s="40">
        <f t="shared" si="20"/>
        <v>0</v>
      </c>
      <c r="BS41" s="127"/>
      <c r="BT41" s="40"/>
      <c r="BU41" s="127"/>
      <c r="BV41" s="125">
        <f t="shared" si="21"/>
        <v>0</v>
      </c>
      <c r="BW41" s="127"/>
      <c r="BX41" s="40">
        <f t="shared" si="22"/>
        <v>0</v>
      </c>
      <c r="BY41" s="127"/>
      <c r="BZ41" s="40">
        <f t="shared" si="23"/>
        <v>0</v>
      </c>
      <c r="CA41" s="127"/>
      <c r="CB41" s="40"/>
      <c r="CC41" s="127"/>
      <c r="CD41" s="124"/>
      <c r="CE41" s="43">
        <f t="shared" si="24"/>
        <v>0</v>
      </c>
      <c r="CF41" s="43">
        <f t="shared" si="24"/>
        <v>0</v>
      </c>
    </row>
    <row r="42" spans="1:84" ht="12.75">
      <c r="A42" s="25">
        <v>34</v>
      </c>
      <c r="B42" s="121" t="s">
        <v>26</v>
      </c>
      <c r="C42" s="122" t="s">
        <v>23</v>
      </c>
      <c r="D42" s="123">
        <v>4917</v>
      </c>
      <c r="E42" s="39"/>
      <c r="F42" s="124">
        <f>E42*D42</f>
        <v>0</v>
      </c>
      <c r="G42" s="39"/>
      <c r="H42" s="40">
        <f>G42*D42</f>
        <v>0</v>
      </c>
      <c r="I42" s="39"/>
      <c r="J42" s="124">
        <f>I42*D42</f>
        <v>0</v>
      </c>
      <c r="K42" s="39"/>
      <c r="L42" s="124">
        <f>K42*D42</f>
        <v>0</v>
      </c>
      <c r="M42" s="39"/>
      <c r="N42" s="40"/>
      <c r="O42" s="40"/>
      <c r="P42" s="40">
        <f>O42*D42</f>
        <v>0</v>
      </c>
      <c r="Q42" s="40"/>
      <c r="R42" s="40">
        <f>Q42*D42</f>
        <v>0</v>
      </c>
      <c r="S42" s="40"/>
      <c r="T42" s="124">
        <f>S42*D42</f>
        <v>0</v>
      </c>
      <c r="U42" s="126"/>
      <c r="V42" s="124">
        <f>U42*D42</f>
        <v>0</v>
      </c>
      <c r="W42" s="126"/>
      <c r="X42" s="40"/>
      <c r="Y42" s="127"/>
      <c r="Z42" s="40">
        <f>Y42*D42</f>
        <v>0</v>
      </c>
      <c r="AA42" s="127"/>
      <c r="AB42" s="40">
        <f>AA42*D42</f>
        <v>0</v>
      </c>
      <c r="AC42" s="127"/>
      <c r="AD42" s="40">
        <f>AC42*D42</f>
        <v>0</v>
      </c>
      <c r="AE42" s="127"/>
      <c r="AF42" s="40">
        <f>AE42*D42</f>
        <v>0</v>
      </c>
      <c r="AG42" s="127"/>
      <c r="AH42" s="40"/>
      <c r="AI42" s="40"/>
      <c r="AJ42" s="40"/>
      <c r="AK42" s="127"/>
      <c r="AL42" s="40"/>
      <c r="AM42" s="127"/>
      <c r="AN42" s="40"/>
      <c r="AO42" s="127"/>
      <c r="AP42" s="40"/>
      <c r="AQ42" s="127"/>
      <c r="AR42" s="40"/>
      <c r="AS42" s="127"/>
      <c r="AT42" s="124"/>
      <c r="AU42" s="128"/>
      <c r="AV42" s="40">
        <f>AU42*D42</f>
        <v>0</v>
      </c>
      <c r="AW42" s="127"/>
      <c r="AX42" s="40">
        <f>AW42*D42</f>
        <v>0</v>
      </c>
      <c r="AY42" s="127"/>
      <c r="AZ42" s="40">
        <f t="shared" si="16"/>
        <v>0</v>
      </c>
      <c r="BA42" s="127"/>
      <c r="BB42" s="40">
        <f t="shared" si="17"/>
        <v>0</v>
      </c>
      <c r="BC42" s="127"/>
      <c r="BD42" s="40">
        <f t="shared" si="18"/>
        <v>0</v>
      </c>
      <c r="BE42" s="127"/>
      <c r="BF42" s="40"/>
      <c r="BG42" s="127"/>
      <c r="BH42" s="40">
        <f t="shared" si="19"/>
        <v>0</v>
      </c>
      <c r="BI42" s="127"/>
      <c r="BJ42" s="40"/>
      <c r="BK42" s="127"/>
      <c r="BL42" s="124"/>
      <c r="BM42" s="128"/>
      <c r="BN42" s="40"/>
      <c r="BO42" s="127"/>
      <c r="BP42" s="40"/>
      <c r="BQ42" s="127"/>
      <c r="BR42" s="40">
        <f>BQ42*D42</f>
        <v>0</v>
      </c>
      <c r="BS42" s="127"/>
      <c r="BT42" s="40"/>
      <c r="BU42" s="127"/>
      <c r="BV42" s="125">
        <f>BU42*D42</f>
        <v>0</v>
      </c>
      <c r="BW42" s="127"/>
      <c r="BX42" s="40">
        <f>BW42*D42</f>
        <v>0</v>
      </c>
      <c r="BY42" s="127"/>
      <c r="BZ42" s="40">
        <f>BY42*D42</f>
        <v>0</v>
      </c>
      <c r="CA42" s="127"/>
      <c r="CB42" s="40"/>
      <c r="CC42" s="127"/>
      <c r="CD42" s="124"/>
      <c r="CE42" s="43">
        <f t="shared" si="24"/>
        <v>0</v>
      </c>
      <c r="CF42" s="43">
        <f t="shared" si="24"/>
        <v>0</v>
      </c>
    </row>
    <row r="43" spans="1:84" ht="14.25">
      <c r="A43" s="25">
        <v>35</v>
      </c>
      <c r="B43" s="129" t="s">
        <v>34</v>
      </c>
      <c r="C43" s="122"/>
      <c r="D43" s="123"/>
      <c r="E43" s="39"/>
      <c r="F43" s="124">
        <f t="shared" si="0"/>
        <v>0</v>
      </c>
      <c r="G43" s="39"/>
      <c r="H43" s="40">
        <f t="shared" si="1"/>
        <v>0</v>
      </c>
      <c r="I43" s="39"/>
      <c r="J43" s="124">
        <f t="shared" si="2"/>
        <v>0</v>
      </c>
      <c r="K43" s="39"/>
      <c r="L43" s="124">
        <f t="shared" si="3"/>
        <v>0</v>
      </c>
      <c r="M43" s="39"/>
      <c r="N43" s="40"/>
      <c r="O43" s="40"/>
      <c r="P43" s="40">
        <f t="shared" si="4"/>
        <v>0</v>
      </c>
      <c r="Q43" s="40"/>
      <c r="R43" s="40">
        <f t="shared" si="5"/>
        <v>0</v>
      </c>
      <c r="S43" s="40"/>
      <c r="T43" s="124">
        <f t="shared" si="6"/>
        <v>0</v>
      </c>
      <c r="U43" s="126"/>
      <c r="V43" s="124">
        <f t="shared" si="7"/>
        <v>0</v>
      </c>
      <c r="W43" s="126"/>
      <c r="X43" s="40"/>
      <c r="Y43" s="127"/>
      <c r="Z43" s="40">
        <f t="shared" si="8"/>
        <v>0</v>
      </c>
      <c r="AA43" s="127"/>
      <c r="AB43" s="40">
        <f t="shared" si="9"/>
        <v>0</v>
      </c>
      <c r="AC43" s="127"/>
      <c r="AD43" s="40">
        <f t="shared" si="10"/>
        <v>0</v>
      </c>
      <c r="AE43" s="127"/>
      <c r="AF43" s="40">
        <f t="shared" si="11"/>
        <v>0</v>
      </c>
      <c r="AG43" s="127"/>
      <c r="AH43" s="40">
        <f t="shared" si="12"/>
        <v>0</v>
      </c>
      <c r="AI43" s="40"/>
      <c r="AJ43" s="40">
        <f t="shared" si="13"/>
        <v>0</v>
      </c>
      <c r="AK43" s="127"/>
      <c r="AL43" s="40"/>
      <c r="AM43" s="127"/>
      <c r="AN43" s="40"/>
      <c r="AO43" s="127"/>
      <c r="AP43" s="40"/>
      <c r="AQ43" s="127"/>
      <c r="AR43" s="40"/>
      <c r="AS43" s="127"/>
      <c r="AT43" s="124"/>
      <c r="AU43" s="128"/>
      <c r="AV43" s="40">
        <f t="shared" si="14"/>
        <v>0</v>
      </c>
      <c r="AW43" s="127"/>
      <c r="AX43" s="40">
        <f t="shared" si="15"/>
        <v>0</v>
      </c>
      <c r="AY43" s="127"/>
      <c r="AZ43" s="40">
        <f t="shared" si="16"/>
        <v>0</v>
      </c>
      <c r="BA43" s="127"/>
      <c r="BB43" s="40">
        <f t="shared" si="17"/>
        <v>0</v>
      </c>
      <c r="BC43" s="127"/>
      <c r="BD43" s="40">
        <f t="shared" si="18"/>
        <v>0</v>
      </c>
      <c r="BE43" s="127"/>
      <c r="BF43" s="40"/>
      <c r="BG43" s="127"/>
      <c r="BH43" s="40">
        <f t="shared" si="19"/>
        <v>0</v>
      </c>
      <c r="BI43" s="127"/>
      <c r="BJ43" s="40"/>
      <c r="BK43" s="127"/>
      <c r="BL43" s="124"/>
      <c r="BM43" s="128"/>
      <c r="BN43" s="40"/>
      <c r="BO43" s="127"/>
      <c r="BP43" s="40"/>
      <c r="BQ43" s="127"/>
      <c r="BR43" s="40">
        <f t="shared" si="20"/>
        <v>0</v>
      </c>
      <c r="BS43" s="127"/>
      <c r="BT43" s="40"/>
      <c r="BU43" s="127"/>
      <c r="BV43" s="125">
        <f t="shared" si="21"/>
        <v>0</v>
      </c>
      <c r="BW43" s="127"/>
      <c r="BX43" s="40">
        <f t="shared" si="22"/>
        <v>0</v>
      </c>
      <c r="BY43" s="127"/>
      <c r="BZ43" s="40">
        <f t="shared" si="23"/>
        <v>0</v>
      </c>
      <c r="CA43" s="127"/>
      <c r="CB43" s="40"/>
      <c r="CC43" s="127"/>
      <c r="CD43" s="124"/>
      <c r="CE43" s="43">
        <f t="shared" si="24"/>
        <v>0</v>
      </c>
      <c r="CF43" s="43">
        <f t="shared" si="24"/>
        <v>0</v>
      </c>
    </row>
    <row r="44" spans="1:84" ht="14.25">
      <c r="A44" s="25">
        <v>36</v>
      </c>
      <c r="B44" s="130" t="s">
        <v>13</v>
      </c>
      <c r="C44" s="122" t="s">
        <v>14</v>
      </c>
      <c r="D44" s="123">
        <v>445</v>
      </c>
      <c r="E44" s="39"/>
      <c r="F44" s="124">
        <f t="shared" si="0"/>
        <v>0</v>
      </c>
      <c r="G44" s="39"/>
      <c r="H44" s="40">
        <f t="shared" si="1"/>
        <v>0</v>
      </c>
      <c r="I44" s="39"/>
      <c r="J44" s="124">
        <f t="shared" si="2"/>
        <v>0</v>
      </c>
      <c r="K44" s="39"/>
      <c r="L44" s="124">
        <f t="shared" si="3"/>
        <v>0</v>
      </c>
      <c r="M44" s="39"/>
      <c r="N44" s="40"/>
      <c r="O44" s="40"/>
      <c r="P44" s="40">
        <f t="shared" si="4"/>
        <v>0</v>
      </c>
      <c r="Q44" s="40"/>
      <c r="R44" s="40">
        <f t="shared" si="5"/>
        <v>0</v>
      </c>
      <c r="S44" s="40"/>
      <c r="T44" s="124">
        <f t="shared" si="6"/>
        <v>0</v>
      </c>
      <c r="U44" s="126"/>
      <c r="V44" s="124">
        <f t="shared" si="7"/>
        <v>0</v>
      </c>
      <c r="W44" s="126"/>
      <c r="X44" s="40"/>
      <c r="Y44" s="127"/>
      <c r="Z44" s="40">
        <f t="shared" si="8"/>
        <v>0</v>
      </c>
      <c r="AA44" s="127"/>
      <c r="AB44" s="40">
        <f t="shared" si="9"/>
        <v>0</v>
      </c>
      <c r="AC44" s="127"/>
      <c r="AD44" s="40">
        <f t="shared" si="10"/>
        <v>0</v>
      </c>
      <c r="AE44" s="127"/>
      <c r="AF44" s="40">
        <f t="shared" si="11"/>
        <v>0</v>
      </c>
      <c r="AG44" s="127"/>
      <c r="AH44" s="40">
        <f t="shared" si="12"/>
        <v>0</v>
      </c>
      <c r="AI44" s="40"/>
      <c r="AJ44" s="40">
        <f t="shared" si="13"/>
        <v>0</v>
      </c>
      <c r="AK44" s="127"/>
      <c r="AL44" s="40"/>
      <c r="AM44" s="127"/>
      <c r="AN44" s="40"/>
      <c r="AO44" s="127"/>
      <c r="AP44" s="40"/>
      <c r="AQ44" s="127"/>
      <c r="AR44" s="40"/>
      <c r="AS44" s="127"/>
      <c r="AT44" s="124"/>
      <c r="AU44" s="128"/>
      <c r="AV44" s="40">
        <f t="shared" si="14"/>
        <v>0</v>
      </c>
      <c r="AW44" s="127"/>
      <c r="AX44" s="40">
        <f t="shared" si="15"/>
        <v>0</v>
      </c>
      <c r="AY44" s="127"/>
      <c r="AZ44" s="40">
        <f t="shared" si="16"/>
        <v>0</v>
      </c>
      <c r="BA44" s="127"/>
      <c r="BB44" s="40">
        <f t="shared" si="17"/>
        <v>0</v>
      </c>
      <c r="BC44" s="127"/>
      <c r="BD44" s="40">
        <f t="shared" si="18"/>
        <v>0</v>
      </c>
      <c r="BE44" s="127"/>
      <c r="BF44" s="40"/>
      <c r="BG44" s="127"/>
      <c r="BH44" s="40">
        <f t="shared" si="19"/>
        <v>0</v>
      </c>
      <c r="BI44" s="127"/>
      <c r="BJ44" s="40"/>
      <c r="BK44" s="127"/>
      <c r="BL44" s="124"/>
      <c r="BM44" s="128"/>
      <c r="BN44" s="40"/>
      <c r="BO44" s="127"/>
      <c r="BP44" s="40"/>
      <c r="BQ44" s="127"/>
      <c r="BR44" s="40">
        <f t="shared" si="20"/>
        <v>0</v>
      </c>
      <c r="BS44" s="127"/>
      <c r="BT44" s="40"/>
      <c r="BU44" s="127"/>
      <c r="BV44" s="125">
        <f t="shared" si="21"/>
        <v>0</v>
      </c>
      <c r="BW44" s="127"/>
      <c r="BX44" s="40">
        <f t="shared" si="22"/>
        <v>0</v>
      </c>
      <c r="BY44" s="127"/>
      <c r="BZ44" s="40">
        <f t="shared" si="23"/>
        <v>0</v>
      </c>
      <c r="CA44" s="127"/>
      <c r="CB44" s="40"/>
      <c r="CC44" s="127"/>
      <c r="CD44" s="124"/>
      <c r="CE44" s="43">
        <f t="shared" si="24"/>
        <v>0</v>
      </c>
      <c r="CF44" s="43">
        <f t="shared" si="24"/>
        <v>0</v>
      </c>
    </row>
    <row r="45" spans="1:84" ht="12.75">
      <c r="A45" s="25">
        <v>37</v>
      </c>
      <c r="B45" s="121" t="s">
        <v>15</v>
      </c>
      <c r="C45" s="122" t="s">
        <v>14</v>
      </c>
      <c r="D45" s="123">
        <v>501</v>
      </c>
      <c r="E45" s="39"/>
      <c r="F45" s="124">
        <f t="shared" si="0"/>
        <v>0</v>
      </c>
      <c r="G45" s="39"/>
      <c r="H45" s="40">
        <f t="shared" si="1"/>
        <v>0</v>
      </c>
      <c r="I45" s="39"/>
      <c r="J45" s="124">
        <f t="shared" si="2"/>
        <v>0</v>
      </c>
      <c r="K45" s="39"/>
      <c r="L45" s="124">
        <f t="shared" si="3"/>
        <v>0</v>
      </c>
      <c r="M45" s="39"/>
      <c r="N45" s="40"/>
      <c r="O45" s="40"/>
      <c r="P45" s="40">
        <f t="shared" si="4"/>
        <v>0</v>
      </c>
      <c r="Q45" s="40"/>
      <c r="R45" s="40">
        <f t="shared" si="5"/>
        <v>0</v>
      </c>
      <c r="S45" s="40"/>
      <c r="T45" s="124">
        <f t="shared" si="6"/>
        <v>0</v>
      </c>
      <c r="U45" s="126"/>
      <c r="V45" s="124">
        <f t="shared" si="7"/>
        <v>0</v>
      </c>
      <c r="W45" s="126"/>
      <c r="X45" s="40"/>
      <c r="Y45" s="127"/>
      <c r="Z45" s="40">
        <f t="shared" si="8"/>
        <v>0</v>
      </c>
      <c r="AA45" s="127"/>
      <c r="AB45" s="40">
        <f t="shared" si="9"/>
        <v>0</v>
      </c>
      <c r="AC45" s="127"/>
      <c r="AD45" s="40">
        <f t="shared" si="10"/>
        <v>0</v>
      </c>
      <c r="AE45" s="127"/>
      <c r="AF45" s="40">
        <f t="shared" si="11"/>
        <v>0</v>
      </c>
      <c r="AG45" s="127">
        <v>8</v>
      </c>
      <c r="AH45" s="40">
        <f t="shared" si="12"/>
        <v>4008</v>
      </c>
      <c r="AI45" s="40">
        <v>20</v>
      </c>
      <c r="AJ45" s="40">
        <f t="shared" si="13"/>
        <v>10020</v>
      </c>
      <c r="AK45" s="127"/>
      <c r="AL45" s="40"/>
      <c r="AM45" s="127"/>
      <c r="AN45" s="40"/>
      <c r="AO45" s="127"/>
      <c r="AP45" s="40"/>
      <c r="AQ45" s="127"/>
      <c r="AR45" s="40"/>
      <c r="AS45" s="127"/>
      <c r="AT45" s="124"/>
      <c r="AU45" s="128"/>
      <c r="AV45" s="40">
        <f t="shared" si="14"/>
        <v>0</v>
      </c>
      <c r="AW45" s="127"/>
      <c r="AX45" s="40">
        <f t="shared" si="15"/>
        <v>0</v>
      </c>
      <c r="AY45" s="127"/>
      <c r="AZ45" s="40">
        <f t="shared" si="16"/>
        <v>0</v>
      </c>
      <c r="BA45" s="127"/>
      <c r="BB45" s="40">
        <f t="shared" si="17"/>
        <v>0</v>
      </c>
      <c r="BC45" s="127"/>
      <c r="BD45" s="40">
        <f t="shared" si="18"/>
        <v>0</v>
      </c>
      <c r="BE45" s="127"/>
      <c r="BF45" s="40"/>
      <c r="BG45" s="127"/>
      <c r="BH45" s="40">
        <f t="shared" si="19"/>
        <v>0</v>
      </c>
      <c r="BI45" s="127"/>
      <c r="BJ45" s="40"/>
      <c r="BK45" s="127"/>
      <c r="BL45" s="124"/>
      <c r="BM45" s="128"/>
      <c r="BN45" s="40"/>
      <c r="BO45" s="127"/>
      <c r="BP45" s="40"/>
      <c r="BQ45" s="127"/>
      <c r="BR45" s="40">
        <f t="shared" si="20"/>
        <v>0</v>
      </c>
      <c r="BS45" s="127"/>
      <c r="BT45" s="40"/>
      <c r="BU45" s="127"/>
      <c r="BV45" s="125">
        <f t="shared" si="21"/>
        <v>0</v>
      </c>
      <c r="BW45" s="127"/>
      <c r="BX45" s="40">
        <f t="shared" si="22"/>
        <v>0</v>
      </c>
      <c r="BY45" s="127"/>
      <c r="BZ45" s="40">
        <f t="shared" si="23"/>
        <v>0</v>
      </c>
      <c r="CA45" s="127"/>
      <c r="CB45" s="40"/>
      <c r="CC45" s="127"/>
      <c r="CD45" s="124"/>
      <c r="CE45" s="43">
        <f t="shared" si="24"/>
        <v>28</v>
      </c>
      <c r="CF45" s="43">
        <f t="shared" si="24"/>
        <v>14028</v>
      </c>
    </row>
    <row r="46" spans="1:84" ht="12.75">
      <c r="A46" s="25">
        <v>38</v>
      </c>
      <c r="B46" s="121" t="s">
        <v>16</v>
      </c>
      <c r="C46" s="122" t="s">
        <v>14</v>
      </c>
      <c r="D46" s="123">
        <v>539</v>
      </c>
      <c r="E46" s="39"/>
      <c r="F46" s="124">
        <f t="shared" si="0"/>
        <v>0</v>
      </c>
      <c r="G46" s="39"/>
      <c r="H46" s="40">
        <f t="shared" si="1"/>
        <v>0</v>
      </c>
      <c r="I46" s="39"/>
      <c r="J46" s="124">
        <f t="shared" si="2"/>
        <v>0</v>
      </c>
      <c r="K46" s="39"/>
      <c r="L46" s="124">
        <f t="shared" si="3"/>
        <v>0</v>
      </c>
      <c r="M46" s="39"/>
      <c r="N46" s="40"/>
      <c r="O46" s="40"/>
      <c r="P46" s="40">
        <f t="shared" si="4"/>
        <v>0</v>
      </c>
      <c r="Q46" s="40"/>
      <c r="R46" s="40">
        <f t="shared" si="5"/>
        <v>0</v>
      </c>
      <c r="S46" s="40"/>
      <c r="T46" s="124">
        <f t="shared" si="6"/>
        <v>0</v>
      </c>
      <c r="U46" s="126"/>
      <c r="V46" s="124">
        <f t="shared" si="7"/>
        <v>0</v>
      </c>
      <c r="W46" s="126"/>
      <c r="X46" s="40"/>
      <c r="Y46" s="127"/>
      <c r="Z46" s="40">
        <f t="shared" si="8"/>
        <v>0</v>
      </c>
      <c r="AA46" s="127"/>
      <c r="AB46" s="40">
        <f t="shared" si="9"/>
        <v>0</v>
      </c>
      <c r="AC46" s="127"/>
      <c r="AD46" s="40">
        <f t="shared" si="10"/>
        <v>0</v>
      </c>
      <c r="AE46" s="127"/>
      <c r="AF46" s="40">
        <f t="shared" si="11"/>
        <v>0</v>
      </c>
      <c r="AG46" s="127"/>
      <c r="AH46" s="40">
        <f t="shared" si="12"/>
        <v>0</v>
      </c>
      <c r="AI46" s="40"/>
      <c r="AJ46" s="40">
        <f t="shared" si="13"/>
        <v>0</v>
      </c>
      <c r="AK46" s="127"/>
      <c r="AL46" s="40"/>
      <c r="AM46" s="127"/>
      <c r="AN46" s="40"/>
      <c r="AO46" s="127"/>
      <c r="AP46" s="40"/>
      <c r="AQ46" s="127"/>
      <c r="AR46" s="40"/>
      <c r="AS46" s="127"/>
      <c r="AT46" s="124"/>
      <c r="AU46" s="128"/>
      <c r="AV46" s="40">
        <f t="shared" si="14"/>
        <v>0</v>
      </c>
      <c r="AW46" s="127"/>
      <c r="AX46" s="40">
        <f t="shared" si="15"/>
        <v>0</v>
      </c>
      <c r="AY46" s="127"/>
      <c r="AZ46" s="40">
        <f t="shared" si="16"/>
        <v>0</v>
      </c>
      <c r="BA46" s="127"/>
      <c r="BB46" s="40">
        <f t="shared" si="17"/>
        <v>0</v>
      </c>
      <c r="BC46" s="127"/>
      <c r="BD46" s="40">
        <f t="shared" si="18"/>
        <v>0</v>
      </c>
      <c r="BE46" s="127"/>
      <c r="BF46" s="40"/>
      <c r="BG46" s="127"/>
      <c r="BH46" s="40">
        <f t="shared" si="19"/>
        <v>0</v>
      </c>
      <c r="BI46" s="127"/>
      <c r="BJ46" s="40"/>
      <c r="BK46" s="127"/>
      <c r="BL46" s="124"/>
      <c r="BM46" s="128"/>
      <c r="BN46" s="40"/>
      <c r="BO46" s="127"/>
      <c r="BP46" s="40"/>
      <c r="BQ46" s="127"/>
      <c r="BR46" s="40">
        <f t="shared" si="20"/>
        <v>0</v>
      </c>
      <c r="BS46" s="127"/>
      <c r="BT46" s="40"/>
      <c r="BU46" s="127"/>
      <c r="BV46" s="125">
        <f t="shared" si="21"/>
        <v>0</v>
      </c>
      <c r="BW46" s="127"/>
      <c r="BX46" s="40">
        <f t="shared" si="22"/>
        <v>0</v>
      </c>
      <c r="BY46" s="127"/>
      <c r="BZ46" s="40">
        <f t="shared" si="23"/>
        <v>0</v>
      </c>
      <c r="CA46" s="127"/>
      <c r="CB46" s="40"/>
      <c r="CC46" s="127"/>
      <c r="CD46" s="124"/>
      <c r="CE46" s="43">
        <f t="shared" si="24"/>
        <v>0</v>
      </c>
      <c r="CF46" s="43">
        <f t="shared" si="24"/>
        <v>0</v>
      </c>
    </row>
    <row r="47" spans="1:84" ht="12.75">
      <c r="A47" s="25">
        <v>39</v>
      </c>
      <c r="B47" s="121" t="s">
        <v>17</v>
      </c>
      <c r="C47" s="122" t="s">
        <v>14</v>
      </c>
      <c r="D47" s="123">
        <v>594</v>
      </c>
      <c r="E47" s="39"/>
      <c r="F47" s="124">
        <f t="shared" si="0"/>
        <v>0</v>
      </c>
      <c r="G47" s="39"/>
      <c r="H47" s="40">
        <f t="shared" si="1"/>
        <v>0</v>
      </c>
      <c r="I47" s="39"/>
      <c r="J47" s="124">
        <f t="shared" si="2"/>
        <v>0</v>
      </c>
      <c r="K47" s="39"/>
      <c r="L47" s="124">
        <f t="shared" si="3"/>
        <v>0</v>
      </c>
      <c r="M47" s="39"/>
      <c r="N47" s="40"/>
      <c r="O47" s="40"/>
      <c r="P47" s="40">
        <f t="shared" si="4"/>
        <v>0</v>
      </c>
      <c r="Q47" s="40"/>
      <c r="R47" s="40">
        <f t="shared" si="5"/>
        <v>0</v>
      </c>
      <c r="S47" s="40"/>
      <c r="T47" s="124">
        <f t="shared" si="6"/>
        <v>0</v>
      </c>
      <c r="U47" s="126"/>
      <c r="V47" s="124">
        <f t="shared" si="7"/>
        <v>0</v>
      </c>
      <c r="W47" s="126"/>
      <c r="X47" s="40"/>
      <c r="Y47" s="127"/>
      <c r="Z47" s="40">
        <f t="shared" si="8"/>
        <v>0</v>
      </c>
      <c r="AA47" s="127"/>
      <c r="AB47" s="40">
        <f t="shared" si="9"/>
        <v>0</v>
      </c>
      <c r="AC47" s="127"/>
      <c r="AD47" s="40">
        <f t="shared" si="10"/>
        <v>0</v>
      </c>
      <c r="AE47" s="127"/>
      <c r="AF47" s="40">
        <f t="shared" si="11"/>
        <v>0</v>
      </c>
      <c r="AG47" s="127"/>
      <c r="AH47" s="40">
        <f t="shared" si="12"/>
        <v>0</v>
      </c>
      <c r="AI47" s="40">
        <v>40</v>
      </c>
      <c r="AJ47" s="40">
        <f t="shared" si="13"/>
        <v>23760</v>
      </c>
      <c r="AK47" s="127"/>
      <c r="AL47" s="40"/>
      <c r="AM47" s="127"/>
      <c r="AN47" s="40"/>
      <c r="AO47" s="127"/>
      <c r="AP47" s="40"/>
      <c r="AQ47" s="127"/>
      <c r="AR47" s="40"/>
      <c r="AS47" s="127"/>
      <c r="AT47" s="124"/>
      <c r="AU47" s="128"/>
      <c r="AV47" s="40">
        <f t="shared" si="14"/>
        <v>0</v>
      </c>
      <c r="AW47" s="127"/>
      <c r="AX47" s="40">
        <f t="shared" si="15"/>
        <v>0</v>
      </c>
      <c r="AY47" s="127"/>
      <c r="AZ47" s="40">
        <f t="shared" si="16"/>
        <v>0</v>
      </c>
      <c r="BA47" s="127"/>
      <c r="BB47" s="40">
        <f t="shared" si="17"/>
        <v>0</v>
      </c>
      <c r="BC47" s="127"/>
      <c r="BD47" s="40">
        <f t="shared" si="18"/>
        <v>0</v>
      </c>
      <c r="BE47" s="127"/>
      <c r="BF47" s="40"/>
      <c r="BG47" s="127"/>
      <c r="BH47" s="40">
        <f t="shared" si="19"/>
        <v>0</v>
      </c>
      <c r="BI47" s="127"/>
      <c r="BJ47" s="40"/>
      <c r="BK47" s="127"/>
      <c r="BL47" s="124"/>
      <c r="BM47" s="128"/>
      <c r="BN47" s="40"/>
      <c r="BO47" s="127"/>
      <c r="BP47" s="40"/>
      <c r="BQ47" s="127"/>
      <c r="BR47" s="40">
        <f t="shared" si="20"/>
        <v>0</v>
      </c>
      <c r="BS47" s="127"/>
      <c r="BT47" s="40"/>
      <c r="BU47" s="127"/>
      <c r="BV47" s="125">
        <f t="shared" si="21"/>
        <v>0</v>
      </c>
      <c r="BW47" s="127"/>
      <c r="BX47" s="40">
        <f t="shared" si="22"/>
        <v>0</v>
      </c>
      <c r="BY47" s="127"/>
      <c r="BZ47" s="40">
        <f t="shared" si="23"/>
        <v>0</v>
      </c>
      <c r="CA47" s="127"/>
      <c r="CB47" s="40"/>
      <c r="CC47" s="127"/>
      <c r="CD47" s="124"/>
      <c r="CE47" s="43">
        <f t="shared" si="24"/>
        <v>40</v>
      </c>
      <c r="CF47" s="43">
        <f t="shared" si="24"/>
        <v>23760</v>
      </c>
    </row>
    <row r="48" spans="1:84" ht="12.75">
      <c r="A48" s="25">
        <v>40</v>
      </c>
      <c r="B48" s="121" t="s">
        <v>36</v>
      </c>
      <c r="C48" s="122" t="s">
        <v>14</v>
      </c>
      <c r="D48" s="123">
        <v>638</v>
      </c>
      <c r="E48" s="39"/>
      <c r="F48" s="124">
        <f t="shared" si="0"/>
        <v>0</v>
      </c>
      <c r="G48" s="39"/>
      <c r="H48" s="40">
        <f t="shared" si="1"/>
        <v>0</v>
      </c>
      <c r="I48" s="39"/>
      <c r="J48" s="124">
        <f t="shared" si="2"/>
        <v>0</v>
      </c>
      <c r="K48" s="39"/>
      <c r="L48" s="124">
        <f t="shared" si="3"/>
        <v>0</v>
      </c>
      <c r="M48" s="39"/>
      <c r="N48" s="40"/>
      <c r="O48" s="40"/>
      <c r="P48" s="40">
        <f t="shared" si="4"/>
        <v>0</v>
      </c>
      <c r="Q48" s="40"/>
      <c r="R48" s="40">
        <f t="shared" si="5"/>
        <v>0</v>
      </c>
      <c r="S48" s="40"/>
      <c r="T48" s="124">
        <f t="shared" si="6"/>
        <v>0</v>
      </c>
      <c r="U48" s="126"/>
      <c r="V48" s="124">
        <f t="shared" si="7"/>
        <v>0</v>
      </c>
      <c r="W48" s="126"/>
      <c r="X48" s="40"/>
      <c r="Y48" s="127"/>
      <c r="Z48" s="40">
        <f t="shared" si="8"/>
        <v>0</v>
      </c>
      <c r="AA48" s="127"/>
      <c r="AB48" s="40">
        <f t="shared" si="9"/>
        <v>0</v>
      </c>
      <c r="AC48" s="127"/>
      <c r="AD48" s="40">
        <f t="shared" si="10"/>
        <v>0</v>
      </c>
      <c r="AE48" s="127"/>
      <c r="AF48" s="40">
        <f t="shared" si="11"/>
        <v>0</v>
      </c>
      <c r="AG48" s="127"/>
      <c r="AH48" s="40">
        <f t="shared" si="12"/>
        <v>0</v>
      </c>
      <c r="AI48" s="40">
        <v>10</v>
      </c>
      <c r="AJ48" s="40">
        <f t="shared" si="13"/>
        <v>6380</v>
      </c>
      <c r="AK48" s="127"/>
      <c r="AL48" s="40"/>
      <c r="AM48" s="127"/>
      <c r="AN48" s="40"/>
      <c r="AO48" s="127"/>
      <c r="AP48" s="40"/>
      <c r="AQ48" s="127"/>
      <c r="AR48" s="40"/>
      <c r="AS48" s="127"/>
      <c r="AT48" s="124"/>
      <c r="AU48" s="128"/>
      <c r="AV48" s="40">
        <f t="shared" si="14"/>
        <v>0</v>
      </c>
      <c r="AW48" s="127"/>
      <c r="AX48" s="40">
        <f t="shared" si="15"/>
        <v>0</v>
      </c>
      <c r="AY48" s="127"/>
      <c r="AZ48" s="40">
        <f t="shared" si="16"/>
        <v>0</v>
      </c>
      <c r="BA48" s="127"/>
      <c r="BB48" s="40">
        <f t="shared" si="17"/>
        <v>0</v>
      </c>
      <c r="BC48" s="127"/>
      <c r="BD48" s="40">
        <f t="shared" si="18"/>
        <v>0</v>
      </c>
      <c r="BE48" s="127"/>
      <c r="BF48" s="40"/>
      <c r="BG48" s="127"/>
      <c r="BH48" s="40">
        <f t="shared" si="19"/>
        <v>0</v>
      </c>
      <c r="BI48" s="127"/>
      <c r="BJ48" s="40"/>
      <c r="BK48" s="127"/>
      <c r="BL48" s="124"/>
      <c r="BM48" s="128"/>
      <c r="BN48" s="40"/>
      <c r="BO48" s="127"/>
      <c r="BP48" s="40"/>
      <c r="BQ48" s="127"/>
      <c r="BR48" s="40">
        <f t="shared" si="20"/>
        <v>0</v>
      </c>
      <c r="BS48" s="127"/>
      <c r="BT48" s="40"/>
      <c r="BU48" s="127"/>
      <c r="BV48" s="125">
        <f t="shared" si="21"/>
        <v>0</v>
      </c>
      <c r="BW48" s="127"/>
      <c r="BX48" s="40">
        <f t="shared" si="22"/>
        <v>0</v>
      </c>
      <c r="BY48" s="127"/>
      <c r="BZ48" s="40">
        <f t="shared" si="23"/>
        <v>0</v>
      </c>
      <c r="CA48" s="127"/>
      <c r="CB48" s="40"/>
      <c r="CC48" s="127"/>
      <c r="CD48" s="124"/>
      <c r="CE48" s="43">
        <f t="shared" si="24"/>
        <v>10</v>
      </c>
      <c r="CF48" s="43">
        <f t="shared" si="24"/>
        <v>6380</v>
      </c>
    </row>
    <row r="49" spans="1:84" ht="12.75">
      <c r="A49" s="25">
        <v>41</v>
      </c>
      <c r="B49" s="121" t="s">
        <v>19</v>
      </c>
      <c r="C49" s="122" t="s">
        <v>14</v>
      </c>
      <c r="D49" s="123">
        <v>860</v>
      </c>
      <c r="E49" s="39">
        <v>10</v>
      </c>
      <c r="F49" s="124">
        <f t="shared" si="0"/>
        <v>8600</v>
      </c>
      <c r="G49" s="39">
        <v>10</v>
      </c>
      <c r="H49" s="40">
        <f t="shared" si="1"/>
        <v>8600</v>
      </c>
      <c r="I49" s="39">
        <v>5</v>
      </c>
      <c r="J49" s="124">
        <f t="shared" si="2"/>
        <v>4300</v>
      </c>
      <c r="K49" s="39">
        <v>8</v>
      </c>
      <c r="L49" s="124">
        <f t="shared" si="3"/>
        <v>6880</v>
      </c>
      <c r="M49" s="39"/>
      <c r="N49" s="40"/>
      <c r="O49" s="40">
        <v>8</v>
      </c>
      <c r="P49" s="40">
        <f t="shared" si="4"/>
        <v>6880</v>
      </c>
      <c r="Q49" s="40">
        <v>20</v>
      </c>
      <c r="R49" s="40">
        <f t="shared" si="5"/>
        <v>17200</v>
      </c>
      <c r="S49" s="40">
        <v>10</v>
      </c>
      <c r="T49" s="124">
        <f t="shared" si="6"/>
        <v>8600</v>
      </c>
      <c r="U49" s="126">
        <v>8</v>
      </c>
      <c r="V49" s="124">
        <f t="shared" si="7"/>
        <v>6880</v>
      </c>
      <c r="W49" s="126"/>
      <c r="X49" s="40"/>
      <c r="Y49" s="127"/>
      <c r="Z49" s="40">
        <f t="shared" si="8"/>
        <v>0</v>
      </c>
      <c r="AA49" s="127"/>
      <c r="AB49" s="40">
        <f t="shared" si="9"/>
        <v>0</v>
      </c>
      <c r="AC49" s="127"/>
      <c r="AD49" s="40">
        <f t="shared" si="10"/>
        <v>0</v>
      </c>
      <c r="AE49" s="127"/>
      <c r="AF49" s="40">
        <f t="shared" si="11"/>
        <v>0</v>
      </c>
      <c r="AG49" s="127">
        <v>12</v>
      </c>
      <c r="AH49" s="40">
        <f t="shared" si="12"/>
        <v>10320</v>
      </c>
      <c r="AI49" s="40">
        <v>20</v>
      </c>
      <c r="AJ49" s="40">
        <f t="shared" si="13"/>
        <v>17200</v>
      </c>
      <c r="AK49" s="127"/>
      <c r="AL49" s="40"/>
      <c r="AM49" s="127"/>
      <c r="AN49" s="40"/>
      <c r="AO49" s="127"/>
      <c r="AP49" s="40"/>
      <c r="AQ49" s="127"/>
      <c r="AR49" s="40"/>
      <c r="AS49" s="127"/>
      <c r="AT49" s="124"/>
      <c r="AU49" s="128"/>
      <c r="AV49" s="40">
        <f t="shared" si="14"/>
        <v>0</v>
      </c>
      <c r="AW49" s="127"/>
      <c r="AX49" s="40">
        <f t="shared" si="15"/>
        <v>0</v>
      </c>
      <c r="AY49" s="127"/>
      <c r="AZ49" s="40">
        <f t="shared" si="16"/>
        <v>0</v>
      </c>
      <c r="BA49" s="127"/>
      <c r="BB49" s="40">
        <f t="shared" si="17"/>
        <v>0</v>
      </c>
      <c r="BC49" s="127"/>
      <c r="BD49" s="40">
        <f t="shared" si="18"/>
        <v>0</v>
      </c>
      <c r="BE49" s="127"/>
      <c r="BF49" s="40"/>
      <c r="BG49" s="127"/>
      <c r="BH49" s="40">
        <f t="shared" si="19"/>
        <v>0</v>
      </c>
      <c r="BI49" s="127"/>
      <c r="BJ49" s="40"/>
      <c r="BK49" s="127"/>
      <c r="BL49" s="124"/>
      <c r="BM49" s="128"/>
      <c r="BN49" s="40"/>
      <c r="BO49" s="127"/>
      <c r="BP49" s="40"/>
      <c r="BQ49" s="127"/>
      <c r="BR49" s="40">
        <f t="shared" si="20"/>
        <v>0</v>
      </c>
      <c r="BS49" s="127"/>
      <c r="BT49" s="40"/>
      <c r="BU49" s="127"/>
      <c r="BV49" s="125">
        <f t="shared" si="21"/>
        <v>0</v>
      </c>
      <c r="BW49" s="127"/>
      <c r="BX49" s="40">
        <f t="shared" si="22"/>
        <v>0</v>
      </c>
      <c r="BY49" s="127"/>
      <c r="BZ49" s="40">
        <f t="shared" si="23"/>
        <v>0</v>
      </c>
      <c r="CA49" s="127"/>
      <c r="CB49" s="40"/>
      <c r="CC49" s="127"/>
      <c r="CD49" s="124"/>
      <c r="CE49" s="43">
        <f t="shared" si="24"/>
        <v>111</v>
      </c>
      <c r="CF49" s="43">
        <f t="shared" si="24"/>
        <v>95460</v>
      </c>
    </row>
    <row r="50" spans="1:84" ht="12.75">
      <c r="A50" s="25">
        <v>42</v>
      </c>
      <c r="B50" s="121" t="s">
        <v>20</v>
      </c>
      <c r="C50" s="122" t="s">
        <v>14</v>
      </c>
      <c r="D50" s="123">
        <v>1122</v>
      </c>
      <c r="E50" s="39">
        <v>10</v>
      </c>
      <c r="F50" s="124">
        <f t="shared" si="0"/>
        <v>11220</v>
      </c>
      <c r="G50" s="39">
        <v>10</v>
      </c>
      <c r="H50" s="40">
        <f t="shared" si="1"/>
        <v>11220</v>
      </c>
      <c r="I50" s="39"/>
      <c r="J50" s="124">
        <f t="shared" si="2"/>
        <v>0</v>
      </c>
      <c r="K50" s="39">
        <v>6</v>
      </c>
      <c r="L50" s="124">
        <f t="shared" si="3"/>
        <v>6732</v>
      </c>
      <c r="M50" s="39"/>
      <c r="N50" s="40"/>
      <c r="O50" s="40"/>
      <c r="P50" s="40">
        <f t="shared" si="4"/>
        <v>0</v>
      </c>
      <c r="Q50" s="40">
        <v>20</v>
      </c>
      <c r="R50" s="40">
        <f t="shared" si="5"/>
        <v>22440</v>
      </c>
      <c r="S50" s="40">
        <v>8</v>
      </c>
      <c r="T50" s="124">
        <f t="shared" si="6"/>
        <v>8976</v>
      </c>
      <c r="U50" s="126">
        <v>8</v>
      </c>
      <c r="V50" s="124">
        <f t="shared" si="7"/>
        <v>8976</v>
      </c>
      <c r="W50" s="126"/>
      <c r="X50" s="40"/>
      <c r="Y50" s="127"/>
      <c r="Z50" s="40">
        <f t="shared" si="8"/>
        <v>0</v>
      </c>
      <c r="AA50" s="127"/>
      <c r="AB50" s="40">
        <f t="shared" si="9"/>
        <v>0</v>
      </c>
      <c r="AC50" s="127"/>
      <c r="AD50" s="40">
        <f t="shared" si="10"/>
        <v>0</v>
      </c>
      <c r="AE50" s="127"/>
      <c r="AF50" s="40">
        <f t="shared" si="11"/>
        <v>0</v>
      </c>
      <c r="AG50" s="127">
        <v>12</v>
      </c>
      <c r="AH50" s="40">
        <f t="shared" si="12"/>
        <v>13464</v>
      </c>
      <c r="AI50" s="40">
        <v>10</v>
      </c>
      <c r="AJ50" s="40">
        <f t="shared" si="13"/>
        <v>11220</v>
      </c>
      <c r="AK50" s="127"/>
      <c r="AL50" s="40"/>
      <c r="AM50" s="127"/>
      <c r="AN50" s="40"/>
      <c r="AO50" s="127"/>
      <c r="AP50" s="40"/>
      <c r="AQ50" s="127"/>
      <c r="AR50" s="40"/>
      <c r="AS50" s="127"/>
      <c r="AT50" s="124"/>
      <c r="AU50" s="128"/>
      <c r="AV50" s="40">
        <f t="shared" si="14"/>
        <v>0</v>
      </c>
      <c r="AW50" s="127"/>
      <c r="AX50" s="40">
        <f t="shared" si="15"/>
        <v>0</v>
      </c>
      <c r="AY50" s="127"/>
      <c r="AZ50" s="40">
        <f t="shared" si="16"/>
        <v>0</v>
      </c>
      <c r="BA50" s="127"/>
      <c r="BB50" s="40">
        <f t="shared" si="17"/>
        <v>0</v>
      </c>
      <c r="BC50" s="127"/>
      <c r="BD50" s="40">
        <f t="shared" si="18"/>
        <v>0</v>
      </c>
      <c r="BE50" s="127"/>
      <c r="BF50" s="40"/>
      <c r="BG50" s="127"/>
      <c r="BH50" s="40">
        <f t="shared" si="19"/>
        <v>0</v>
      </c>
      <c r="BI50" s="127"/>
      <c r="BJ50" s="40"/>
      <c r="BK50" s="127"/>
      <c r="BL50" s="124"/>
      <c r="BM50" s="128"/>
      <c r="BN50" s="40"/>
      <c r="BO50" s="127"/>
      <c r="BP50" s="40"/>
      <c r="BQ50" s="127"/>
      <c r="BR50" s="40">
        <f t="shared" si="20"/>
        <v>0</v>
      </c>
      <c r="BS50" s="127"/>
      <c r="BT50" s="40"/>
      <c r="BU50" s="127"/>
      <c r="BV50" s="125">
        <f t="shared" si="21"/>
        <v>0</v>
      </c>
      <c r="BW50" s="127"/>
      <c r="BX50" s="40">
        <f t="shared" si="22"/>
        <v>0</v>
      </c>
      <c r="BY50" s="127"/>
      <c r="BZ50" s="40">
        <f t="shared" si="23"/>
        <v>0</v>
      </c>
      <c r="CA50" s="127"/>
      <c r="CB50" s="40"/>
      <c r="CC50" s="127"/>
      <c r="CD50" s="124"/>
      <c r="CE50" s="43">
        <f t="shared" si="24"/>
        <v>84</v>
      </c>
      <c r="CF50" s="43">
        <f t="shared" si="24"/>
        <v>94248</v>
      </c>
    </row>
    <row r="51" spans="1:84" ht="12.75">
      <c r="A51" s="25">
        <v>43</v>
      </c>
      <c r="B51" s="121" t="s">
        <v>21</v>
      </c>
      <c r="C51" s="122" t="s">
        <v>14</v>
      </c>
      <c r="D51" s="123">
        <v>1300</v>
      </c>
      <c r="E51" s="39"/>
      <c r="F51" s="124"/>
      <c r="G51" s="39"/>
      <c r="H51" s="40"/>
      <c r="I51" s="39"/>
      <c r="J51" s="124"/>
      <c r="K51" s="39"/>
      <c r="L51" s="124"/>
      <c r="M51" s="39"/>
      <c r="N51" s="40"/>
      <c r="O51" s="40"/>
      <c r="P51" s="40"/>
      <c r="Q51" s="40"/>
      <c r="R51" s="40"/>
      <c r="S51" s="40"/>
      <c r="T51" s="124"/>
      <c r="U51" s="126"/>
      <c r="V51" s="124"/>
      <c r="W51" s="126"/>
      <c r="X51" s="40"/>
      <c r="Y51" s="127"/>
      <c r="Z51" s="40">
        <f>Y51*D51</f>
        <v>0</v>
      </c>
      <c r="AA51" s="127"/>
      <c r="AB51" s="40">
        <f>AA51*D51</f>
        <v>0</v>
      </c>
      <c r="AC51" s="127"/>
      <c r="AD51" s="40">
        <f>AC51*D51</f>
        <v>0</v>
      </c>
      <c r="AE51" s="127"/>
      <c r="AF51" s="40"/>
      <c r="AG51" s="127"/>
      <c r="AH51" s="40"/>
      <c r="AI51" s="40"/>
      <c r="AJ51" s="40"/>
      <c r="AK51" s="127"/>
      <c r="AL51" s="40"/>
      <c r="AM51" s="127"/>
      <c r="AN51" s="40"/>
      <c r="AO51" s="127"/>
      <c r="AP51" s="40"/>
      <c r="AQ51" s="127"/>
      <c r="AR51" s="40"/>
      <c r="AS51" s="127"/>
      <c r="AT51" s="124"/>
      <c r="AU51" s="128"/>
      <c r="AV51" s="40"/>
      <c r="AW51" s="127"/>
      <c r="AX51" s="40"/>
      <c r="AY51" s="127"/>
      <c r="AZ51" s="40"/>
      <c r="BA51" s="127"/>
      <c r="BB51" s="40"/>
      <c r="BC51" s="127"/>
      <c r="BD51" s="40"/>
      <c r="BE51" s="127"/>
      <c r="BF51" s="40"/>
      <c r="BG51" s="127"/>
      <c r="BH51" s="40"/>
      <c r="BI51" s="127"/>
      <c r="BJ51" s="40"/>
      <c r="BK51" s="127"/>
      <c r="BL51" s="124"/>
      <c r="BM51" s="128"/>
      <c r="BN51" s="40"/>
      <c r="BO51" s="127"/>
      <c r="BP51" s="40"/>
      <c r="BQ51" s="127"/>
      <c r="BR51" s="40"/>
      <c r="BS51" s="127"/>
      <c r="BT51" s="40"/>
      <c r="BU51" s="127"/>
      <c r="BV51" s="125"/>
      <c r="BW51" s="127"/>
      <c r="BX51" s="40"/>
      <c r="BY51" s="127"/>
      <c r="BZ51" s="40"/>
      <c r="CA51" s="127"/>
      <c r="CB51" s="40"/>
      <c r="CC51" s="127"/>
      <c r="CD51" s="124"/>
      <c r="CE51" s="43"/>
      <c r="CF51" s="43"/>
    </row>
    <row r="52" spans="1:84" ht="12.75">
      <c r="A52" s="25">
        <v>44</v>
      </c>
      <c r="B52" s="121" t="s">
        <v>32</v>
      </c>
      <c r="C52" s="122"/>
      <c r="D52" s="123"/>
      <c r="E52" s="39"/>
      <c r="F52" s="124">
        <f t="shared" si="0"/>
        <v>0</v>
      </c>
      <c r="G52" s="39"/>
      <c r="H52" s="40">
        <f t="shared" si="1"/>
        <v>0</v>
      </c>
      <c r="I52" s="39"/>
      <c r="J52" s="124">
        <f t="shared" si="2"/>
        <v>0</v>
      </c>
      <c r="K52" s="39"/>
      <c r="L52" s="124">
        <f t="shared" si="3"/>
        <v>0</v>
      </c>
      <c r="M52" s="39"/>
      <c r="N52" s="40"/>
      <c r="O52" s="40"/>
      <c r="P52" s="40">
        <f t="shared" si="4"/>
        <v>0</v>
      </c>
      <c r="Q52" s="40"/>
      <c r="R52" s="40">
        <f t="shared" si="5"/>
        <v>0</v>
      </c>
      <c r="S52" s="40"/>
      <c r="T52" s="124">
        <f t="shared" si="6"/>
        <v>0</v>
      </c>
      <c r="U52" s="126"/>
      <c r="V52" s="124">
        <f t="shared" si="7"/>
        <v>0</v>
      </c>
      <c r="W52" s="126"/>
      <c r="X52" s="40"/>
      <c r="Y52" s="127"/>
      <c r="Z52" s="40">
        <f t="shared" si="8"/>
        <v>0</v>
      </c>
      <c r="AA52" s="127"/>
      <c r="AB52" s="40">
        <f t="shared" si="9"/>
        <v>0</v>
      </c>
      <c r="AC52" s="127"/>
      <c r="AD52" s="40">
        <f t="shared" si="10"/>
        <v>0</v>
      </c>
      <c r="AE52" s="127"/>
      <c r="AF52" s="40">
        <f t="shared" si="11"/>
        <v>0</v>
      </c>
      <c r="AG52" s="127"/>
      <c r="AH52" s="40">
        <f t="shared" si="12"/>
        <v>0</v>
      </c>
      <c r="AI52" s="40"/>
      <c r="AJ52" s="40">
        <f t="shared" si="13"/>
        <v>0</v>
      </c>
      <c r="AK52" s="127"/>
      <c r="AL52" s="40"/>
      <c r="AM52" s="127"/>
      <c r="AN52" s="40"/>
      <c r="AO52" s="127"/>
      <c r="AP52" s="40"/>
      <c r="AQ52" s="127"/>
      <c r="AR52" s="40"/>
      <c r="AS52" s="127"/>
      <c r="AT52" s="124"/>
      <c r="AU52" s="128"/>
      <c r="AV52" s="40">
        <f t="shared" si="14"/>
        <v>0</v>
      </c>
      <c r="AW52" s="127"/>
      <c r="AX52" s="40">
        <f t="shared" si="15"/>
        <v>0</v>
      </c>
      <c r="AY52" s="127"/>
      <c r="AZ52" s="40">
        <f t="shared" si="16"/>
        <v>0</v>
      </c>
      <c r="BA52" s="127"/>
      <c r="BB52" s="40">
        <f t="shared" si="17"/>
        <v>0</v>
      </c>
      <c r="BC52" s="127"/>
      <c r="BD52" s="40">
        <f t="shared" si="18"/>
        <v>0</v>
      </c>
      <c r="BE52" s="127"/>
      <c r="BF52" s="40"/>
      <c r="BG52" s="127"/>
      <c r="BH52" s="40">
        <f t="shared" si="19"/>
        <v>0</v>
      </c>
      <c r="BI52" s="127"/>
      <c r="BJ52" s="40"/>
      <c r="BK52" s="127"/>
      <c r="BL52" s="124"/>
      <c r="BM52" s="128"/>
      <c r="BN52" s="40"/>
      <c r="BO52" s="127"/>
      <c r="BP52" s="40"/>
      <c r="BQ52" s="127"/>
      <c r="BR52" s="40">
        <f t="shared" si="20"/>
        <v>0</v>
      </c>
      <c r="BS52" s="127"/>
      <c r="BT52" s="40"/>
      <c r="BU52" s="127"/>
      <c r="BV52" s="125">
        <f t="shared" si="21"/>
        <v>0</v>
      </c>
      <c r="BW52" s="127"/>
      <c r="BX52" s="40">
        <f t="shared" si="22"/>
        <v>0</v>
      </c>
      <c r="BY52" s="127"/>
      <c r="BZ52" s="40">
        <f t="shared" si="23"/>
        <v>0</v>
      </c>
      <c r="CA52" s="127"/>
      <c r="CB52" s="40"/>
      <c r="CC52" s="127"/>
      <c r="CD52" s="124"/>
      <c r="CE52" s="43">
        <f t="shared" si="24"/>
        <v>0</v>
      </c>
      <c r="CF52" s="43">
        <f t="shared" si="24"/>
        <v>0</v>
      </c>
    </row>
    <row r="53" spans="1:84" ht="12.75">
      <c r="A53" s="25">
        <v>45</v>
      </c>
      <c r="B53" s="121" t="s">
        <v>13</v>
      </c>
      <c r="C53" s="122" t="s">
        <v>33</v>
      </c>
      <c r="D53" s="123">
        <v>286</v>
      </c>
      <c r="E53" s="39"/>
      <c r="F53" s="124">
        <f t="shared" si="0"/>
        <v>0</v>
      </c>
      <c r="G53" s="39"/>
      <c r="H53" s="40">
        <f t="shared" si="1"/>
        <v>0</v>
      </c>
      <c r="I53" s="39"/>
      <c r="J53" s="124">
        <f t="shared" si="2"/>
        <v>0</v>
      </c>
      <c r="K53" s="39"/>
      <c r="L53" s="124">
        <f t="shared" si="3"/>
        <v>0</v>
      </c>
      <c r="M53" s="39"/>
      <c r="N53" s="40"/>
      <c r="O53" s="40"/>
      <c r="P53" s="40">
        <f t="shared" si="4"/>
        <v>0</v>
      </c>
      <c r="Q53" s="40"/>
      <c r="R53" s="40">
        <f t="shared" si="5"/>
        <v>0</v>
      </c>
      <c r="S53" s="40"/>
      <c r="T53" s="124">
        <f t="shared" si="6"/>
        <v>0</v>
      </c>
      <c r="U53" s="126"/>
      <c r="V53" s="124">
        <f t="shared" si="7"/>
        <v>0</v>
      </c>
      <c r="W53" s="126"/>
      <c r="X53" s="40"/>
      <c r="Y53" s="127"/>
      <c r="Z53" s="40">
        <f t="shared" si="8"/>
        <v>0</v>
      </c>
      <c r="AA53" s="127"/>
      <c r="AB53" s="40">
        <f t="shared" si="9"/>
        <v>0</v>
      </c>
      <c r="AC53" s="127"/>
      <c r="AD53" s="40">
        <f t="shared" si="10"/>
        <v>0</v>
      </c>
      <c r="AE53" s="127"/>
      <c r="AF53" s="40">
        <f t="shared" si="11"/>
        <v>0</v>
      </c>
      <c r="AG53" s="127"/>
      <c r="AH53" s="40">
        <f t="shared" si="12"/>
        <v>0</v>
      </c>
      <c r="AI53" s="40"/>
      <c r="AJ53" s="40">
        <f t="shared" si="13"/>
        <v>0</v>
      </c>
      <c r="AK53" s="127"/>
      <c r="AL53" s="40"/>
      <c r="AM53" s="127"/>
      <c r="AN53" s="40"/>
      <c r="AO53" s="127"/>
      <c r="AP53" s="40"/>
      <c r="AQ53" s="127"/>
      <c r="AR53" s="40"/>
      <c r="AS53" s="127"/>
      <c r="AT53" s="124"/>
      <c r="AU53" s="128"/>
      <c r="AV53" s="40">
        <f t="shared" si="14"/>
        <v>0</v>
      </c>
      <c r="AW53" s="127"/>
      <c r="AX53" s="40">
        <f t="shared" si="15"/>
        <v>0</v>
      </c>
      <c r="AY53" s="127"/>
      <c r="AZ53" s="40">
        <f t="shared" si="16"/>
        <v>0</v>
      </c>
      <c r="BA53" s="127"/>
      <c r="BB53" s="40">
        <f t="shared" si="17"/>
        <v>0</v>
      </c>
      <c r="BC53" s="127"/>
      <c r="BD53" s="40">
        <f t="shared" si="18"/>
        <v>0</v>
      </c>
      <c r="BE53" s="127"/>
      <c r="BF53" s="40"/>
      <c r="BG53" s="127"/>
      <c r="BH53" s="40">
        <f t="shared" si="19"/>
        <v>0</v>
      </c>
      <c r="BI53" s="127"/>
      <c r="BJ53" s="40"/>
      <c r="BK53" s="127"/>
      <c r="BL53" s="124"/>
      <c r="BM53" s="128"/>
      <c r="BN53" s="40"/>
      <c r="BO53" s="127"/>
      <c r="BP53" s="40"/>
      <c r="BQ53" s="127"/>
      <c r="BR53" s="40">
        <f t="shared" si="20"/>
        <v>0</v>
      </c>
      <c r="BS53" s="127"/>
      <c r="BT53" s="40"/>
      <c r="BU53" s="127"/>
      <c r="BV53" s="125">
        <f t="shared" si="21"/>
        <v>0</v>
      </c>
      <c r="BW53" s="127"/>
      <c r="BX53" s="40">
        <f t="shared" si="22"/>
        <v>0</v>
      </c>
      <c r="BY53" s="127"/>
      <c r="BZ53" s="40">
        <f t="shared" si="23"/>
        <v>0</v>
      </c>
      <c r="CA53" s="127"/>
      <c r="CB53" s="40"/>
      <c r="CC53" s="127"/>
      <c r="CD53" s="124"/>
      <c r="CE53" s="43">
        <f t="shared" si="24"/>
        <v>0</v>
      </c>
      <c r="CF53" s="43">
        <f t="shared" si="24"/>
        <v>0</v>
      </c>
    </row>
    <row r="54" spans="1:84" ht="12.75">
      <c r="A54" s="25">
        <v>46</v>
      </c>
      <c r="B54" s="121" t="s">
        <v>15</v>
      </c>
      <c r="C54" s="122" t="s">
        <v>33</v>
      </c>
      <c r="D54" s="123">
        <v>302</v>
      </c>
      <c r="E54" s="39"/>
      <c r="F54" s="124">
        <f t="shared" si="0"/>
        <v>0</v>
      </c>
      <c r="G54" s="39"/>
      <c r="H54" s="40">
        <f t="shared" si="1"/>
        <v>0</v>
      </c>
      <c r="I54" s="39"/>
      <c r="J54" s="124">
        <f t="shared" si="2"/>
        <v>0</v>
      </c>
      <c r="K54" s="39"/>
      <c r="L54" s="124">
        <f t="shared" si="3"/>
        <v>0</v>
      </c>
      <c r="M54" s="39"/>
      <c r="N54" s="40"/>
      <c r="O54" s="40"/>
      <c r="P54" s="40">
        <f t="shared" si="4"/>
        <v>0</v>
      </c>
      <c r="Q54" s="40">
        <v>6</v>
      </c>
      <c r="R54" s="40">
        <f t="shared" si="5"/>
        <v>1812</v>
      </c>
      <c r="S54" s="40"/>
      <c r="T54" s="124">
        <f t="shared" si="6"/>
        <v>0</v>
      </c>
      <c r="U54" s="126">
        <v>4</v>
      </c>
      <c r="V54" s="124">
        <f t="shared" si="7"/>
        <v>1208</v>
      </c>
      <c r="W54" s="126"/>
      <c r="X54" s="40"/>
      <c r="Y54" s="127"/>
      <c r="Z54" s="40">
        <f t="shared" si="8"/>
        <v>0</v>
      </c>
      <c r="AA54" s="127"/>
      <c r="AB54" s="40">
        <f t="shared" si="9"/>
        <v>0</v>
      </c>
      <c r="AC54" s="127"/>
      <c r="AD54" s="40">
        <f t="shared" si="10"/>
        <v>0</v>
      </c>
      <c r="AE54" s="127"/>
      <c r="AF54" s="40">
        <f t="shared" si="11"/>
        <v>0</v>
      </c>
      <c r="AG54" s="127"/>
      <c r="AH54" s="40">
        <f t="shared" si="12"/>
        <v>0</v>
      </c>
      <c r="AI54" s="40"/>
      <c r="AJ54" s="40">
        <f t="shared" si="13"/>
        <v>0</v>
      </c>
      <c r="AK54" s="127"/>
      <c r="AL54" s="40"/>
      <c r="AM54" s="127"/>
      <c r="AN54" s="40"/>
      <c r="AO54" s="127"/>
      <c r="AP54" s="40"/>
      <c r="AQ54" s="127"/>
      <c r="AR54" s="40"/>
      <c r="AS54" s="127"/>
      <c r="AT54" s="124"/>
      <c r="AU54" s="128"/>
      <c r="AV54" s="40">
        <f t="shared" si="14"/>
        <v>0</v>
      </c>
      <c r="AW54" s="127"/>
      <c r="AX54" s="40">
        <f t="shared" si="15"/>
        <v>0</v>
      </c>
      <c r="AY54" s="127"/>
      <c r="AZ54" s="40">
        <f t="shared" si="16"/>
        <v>0</v>
      </c>
      <c r="BA54" s="127"/>
      <c r="BB54" s="40">
        <f t="shared" si="17"/>
        <v>0</v>
      </c>
      <c r="BC54" s="127"/>
      <c r="BD54" s="40">
        <f t="shared" si="18"/>
        <v>0</v>
      </c>
      <c r="BE54" s="127"/>
      <c r="BF54" s="40"/>
      <c r="BG54" s="127"/>
      <c r="BH54" s="40">
        <f t="shared" si="19"/>
        <v>0</v>
      </c>
      <c r="BI54" s="127"/>
      <c r="BJ54" s="40"/>
      <c r="BK54" s="127"/>
      <c r="BL54" s="124"/>
      <c r="BM54" s="128"/>
      <c r="BN54" s="40"/>
      <c r="BO54" s="127"/>
      <c r="BP54" s="40"/>
      <c r="BQ54" s="127"/>
      <c r="BR54" s="40">
        <f t="shared" si="20"/>
        <v>0</v>
      </c>
      <c r="BS54" s="127"/>
      <c r="BT54" s="40"/>
      <c r="BU54" s="127"/>
      <c r="BV54" s="125">
        <f t="shared" si="21"/>
        <v>0</v>
      </c>
      <c r="BW54" s="127"/>
      <c r="BX54" s="40">
        <f t="shared" si="22"/>
        <v>0</v>
      </c>
      <c r="BY54" s="127"/>
      <c r="BZ54" s="40">
        <f t="shared" si="23"/>
        <v>0</v>
      </c>
      <c r="CA54" s="127"/>
      <c r="CB54" s="40"/>
      <c r="CC54" s="127"/>
      <c r="CD54" s="124"/>
      <c r="CE54" s="43">
        <f t="shared" si="24"/>
        <v>10</v>
      </c>
      <c r="CF54" s="43">
        <f t="shared" si="24"/>
        <v>3020</v>
      </c>
    </row>
    <row r="55" spans="1:84" ht="12.75">
      <c r="A55" s="25">
        <v>47</v>
      </c>
      <c r="B55" s="121" t="s">
        <v>16</v>
      </c>
      <c r="C55" s="122" t="s">
        <v>33</v>
      </c>
      <c r="D55" s="123">
        <v>407</v>
      </c>
      <c r="E55" s="39"/>
      <c r="F55" s="124">
        <f>E55*D55</f>
        <v>0</v>
      </c>
      <c r="G55" s="39"/>
      <c r="H55" s="40">
        <f>G55*D55</f>
        <v>0</v>
      </c>
      <c r="I55" s="39"/>
      <c r="J55" s="124">
        <f>I55*D55</f>
        <v>0</v>
      </c>
      <c r="K55" s="39"/>
      <c r="L55" s="124">
        <f>K55*D55</f>
        <v>0</v>
      </c>
      <c r="M55" s="39"/>
      <c r="N55" s="40"/>
      <c r="O55" s="40"/>
      <c r="P55" s="40">
        <f>O55*D55</f>
        <v>0</v>
      </c>
      <c r="Q55" s="40"/>
      <c r="R55" s="40">
        <f t="shared" si="5"/>
        <v>0</v>
      </c>
      <c r="S55" s="40"/>
      <c r="T55" s="124">
        <f t="shared" si="6"/>
        <v>0</v>
      </c>
      <c r="U55" s="126"/>
      <c r="V55" s="124">
        <f t="shared" si="7"/>
        <v>0</v>
      </c>
      <c r="W55" s="126"/>
      <c r="X55" s="40"/>
      <c r="Y55" s="127"/>
      <c r="Z55" s="40">
        <f>Y55*D55</f>
        <v>0</v>
      </c>
      <c r="AA55" s="127"/>
      <c r="AB55" s="40">
        <f>AA55*D55</f>
        <v>0</v>
      </c>
      <c r="AC55" s="127"/>
      <c r="AD55" s="40">
        <f>AC55*D55</f>
        <v>0</v>
      </c>
      <c r="AE55" s="127"/>
      <c r="AF55" s="40">
        <f>AE55*D55</f>
        <v>0</v>
      </c>
      <c r="AG55" s="127"/>
      <c r="AH55" s="40">
        <f>AG55*D55</f>
        <v>0</v>
      </c>
      <c r="AI55" s="40"/>
      <c r="AJ55" s="40">
        <f>AI55*D55</f>
        <v>0</v>
      </c>
      <c r="AK55" s="127"/>
      <c r="AL55" s="40"/>
      <c r="AM55" s="127"/>
      <c r="AN55" s="40"/>
      <c r="AO55" s="127"/>
      <c r="AP55" s="40"/>
      <c r="AQ55" s="127"/>
      <c r="AR55" s="40"/>
      <c r="AS55" s="127"/>
      <c r="AT55" s="124"/>
      <c r="AU55" s="128"/>
      <c r="AV55" s="40">
        <f>AU55*D55</f>
        <v>0</v>
      </c>
      <c r="AW55" s="127"/>
      <c r="AX55" s="40">
        <f>AW55*D55</f>
        <v>0</v>
      </c>
      <c r="AY55" s="127"/>
      <c r="AZ55" s="40">
        <f t="shared" si="16"/>
        <v>0</v>
      </c>
      <c r="BA55" s="127"/>
      <c r="BB55" s="40">
        <f t="shared" si="17"/>
        <v>0</v>
      </c>
      <c r="BC55" s="127"/>
      <c r="BD55" s="40">
        <f t="shared" si="18"/>
        <v>0</v>
      </c>
      <c r="BE55" s="127"/>
      <c r="BF55" s="40"/>
      <c r="BG55" s="127"/>
      <c r="BH55" s="40">
        <f t="shared" si="19"/>
        <v>0</v>
      </c>
      <c r="BI55" s="127"/>
      <c r="BJ55" s="40"/>
      <c r="BK55" s="127"/>
      <c r="BL55" s="124"/>
      <c r="BM55" s="128"/>
      <c r="BN55" s="40"/>
      <c r="BO55" s="127"/>
      <c r="BP55" s="40"/>
      <c r="BQ55" s="127"/>
      <c r="BR55" s="40">
        <f>BQ55*D55</f>
        <v>0</v>
      </c>
      <c r="BS55" s="127"/>
      <c r="BT55" s="40"/>
      <c r="BU55" s="127"/>
      <c r="BV55" s="125">
        <f>BU55*D55</f>
        <v>0</v>
      </c>
      <c r="BW55" s="127"/>
      <c r="BX55" s="40">
        <f>BW55*D55</f>
        <v>0</v>
      </c>
      <c r="BY55" s="127"/>
      <c r="BZ55" s="40">
        <f>BY55*D55</f>
        <v>0</v>
      </c>
      <c r="CA55" s="127"/>
      <c r="CB55" s="40"/>
      <c r="CC55" s="127"/>
      <c r="CD55" s="124"/>
      <c r="CE55" s="43">
        <f t="shared" si="24"/>
        <v>0</v>
      </c>
      <c r="CF55" s="43">
        <f t="shared" si="24"/>
        <v>0</v>
      </c>
    </row>
    <row r="56" spans="1:84" ht="12.75">
      <c r="A56" s="25">
        <v>48</v>
      </c>
      <c r="B56" s="121" t="s">
        <v>17</v>
      </c>
      <c r="C56" s="122" t="s">
        <v>23</v>
      </c>
      <c r="D56" s="123">
        <v>497</v>
      </c>
      <c r="E56" s="39"/>
      <c r="F56" s="124">
        <f>E56*D56</f>
        <v>0</v>
      </c>
      <c r="G56" s="39"/>
      <c r="H56" s="40">
        <f>G56*D56</f>
        <v>0</v>
      </c>
      <c r="I56" s="39"/>
      <c r="J56" s="124">
        <f>I56*D56</f>
        <v>0</v>
      </c>
      <c r="K56" s="39"/>
      <c r="L56" s="124">
        <f>K56*D56</f>
        <v>0</v>
      </c>
      <c r="M56" s="39"/>
      <c r="N56" s="40"/>
      <c r="O56" s="40"/>
      <c r="P56" s="40">
        <f>O56*D56</f>
        <v>0</v>
      </c>
      <c r="Q56" s="40"/>
      <c r="R56" s="40">
        <f t="shared" si="5"/>
        <v>0</v>
      </c>
      <c r="S56" s="40"/>
      <c r="T56" s="124">
        <f t="shared" si="6"/>
        <v>0</v>
      </c>
      <c r="U56" s="126"/>
      <c r="V56" s="124">
        <f t="shared" si="7"/>
        <v>0</v>
      </c>
      <c r="W56" s="126"/>
      <c r="X56" s="40"/>
      <c r="Y56" s="127"/>
      <c r="Z56" s="40">
        <f>Y56*D56</f>
        <v>0</v>
      </c>
      <c r="AA56" s="127"/>
      <c r="AB56" s="40">
        <f>AA56*D56</f>
        <v>0</v>
      </c>
      <c r="AC56" s="127"/>
      <c r="AD56" s="40">
        <f>AC56*D56</f>
        <v>0</v>
      </c>
      <c r="AE56" s="127"/>
      <c r="AF56" s="40">
        <f>AE56*D56</f>
        <v>0</v>
      </c>
      <c r="AG56" s="127"/>
      <c r="AH56" s="40">
        <f>AG56*D56</f>
        <v>0</v>
      </c>
      <c r="AI56" s="40"/>
      <c r="AJ56" s="40">
        <f>AI56*D56</f>
        <v>0</v>
      </c>
      <c r="AK56" s="127"/>
      <c r="AL56" s="40"/>
      <c r="AM56" s="127"/>
      <c r="AN56" s="40"/>
      <c r="AO56" s="127"/>
      <c r="AP56" s="40"/>
      <c r="AQ56" s="127"/>
      <c r="AR56" s="40"/>
      <c r="AS56" s="127"/>
      <c r="AT56" s="124"/>
      <c r="AU56" s="128"/>
      <c r="AV56" s="40">
        <f>AU56*D56</f>
        <v>0</v>
      </c>
      <c r="AW56" s="127"/>
      <c r="AX56" s="40">
        <f>AW56*D56</f>
        <v>0</v>
      </c>
      <c r="AY56" s="127"/>
      <c r="AZ56" s="40">
        <f t="shared" si="16"/>
        <v>0</v>
      </c>
      <c r="BA56" s="127"/>
      <c r="BB56" s="40">
        <f t="shared" si="17"/>
        <v>0</v>
      </c>
      <c r="BC56" s="127"/>
      <c r="BD56" s="40">
        <f t="shared" si="18"/>
        <v>0</v>
      </c>
      <c r="BE56" s="127"/>
      <c r="BF56" s="40"/>
      <c r="BG56" s="127"/>
      <c r="BH56" s="40">
        <f t="shared" si="19"/>
        <v>0</v>
      </c>
      <c r="BI56" s="127"/>
      <c r="BJ56" s="40"/>
      <c r="BK56" s="127"/>
      <c r="BL56" s="124"/>
      <c r="BM56" s="128"/>
      <c r="BN56" s="40"/>
      <c r="BO56" s="127"/>
      <c r="BP56" s="40"/>
      <c r="BQ56" s="127"/>
      <c r="BR56" s="40">
        <f>BQ56*D56</f>
        <v>0</v>
      </c>
      <c r="BS56" s="127"/>
      <c r="BT56" s="40"/>
      <c r="BU56" s="127"/>
      <c r="BV56" s="125">
        <f>BU56*D56</f>
        <v>0</v>
      </c>
      <c r="BW56" s="127"/>
      <c r="BX56" s="40">
        <f>BW56*D56</f>
        <v>0</v>
      </c>
      <c r="BY56" s="127"/>
      <c r="BZ56" s="40">
        <f>BY56*D56</f>
        <v>0</v>
      </c>
      <c r="CA56" s="127"/>
      <c r="CB56" s="40"/>
      <c r="CC56" s="127"/>
      <c r="CD56" s="124"/>
      <c r="CE56" s="43">
        <f t="shared" si="24"/>
        <v>0</v>
      </c>
      <c r="CF56" s="43">
        <f t="shared" si="24"/>
        <v>0</v>
      </c>
    </row>
    <row r="57" spans="1:84" ht="12.75">
      <c r="A57" s="25">
        <v>49</v>
      </c>
      <c r="B57" s="121" t="s">
        <v>18</v>
      </c>
      <c r="C57" s="122" t="s">
        <v>23</v>
      </c>
      <c r="D57" s="123">
        <v>594</v>
      </c>
      <c r="E57" s="39"/>
      <c r="F57" s="124">
        <f>E57*D57</f>
        <v>0</v>
      </c>
      <c r="G57" s="39"/>
      <c r="H57" s="40">
        <f>G57*D57</f>
        <v>0</v>
      </c>
      <c r="I57" s="39"/>
      <c r="J57" s="124">
        <f>I57*D57</f>
        <v>0</v>
      </c>
      <c r="K57" s="39"/>
      <c r="L57" s="124">
        <f>K57*D57</f>
        <v>0</v>
      </c>
      <c r="M57" s="39"/>
      <c r="N57" s="40"/>
      <c r="O57" s="40"/>
      <c r="P57" s="40">
        <f>O57*D57</f>
        <v>0</v>
      </c>
      <c r="Q57" s="40"/>
      <c r="R57" s="40">
        <f t="shared" si="5"/>
        <v>0</v>
      </c>
      <c r="S57" s="40"/>
      <c r="T57" s="124">
        <f t="shared" si="6"/>
        <v>0</v>
      </c>
      <c r="U57" s="126"/>
      <c r="V57" s="124">
        <f t="shared" si="7"/>
        <v>0</v>
      </c>
      <c r="W57" s="126"/>
      <c r="X57" s="40"/>
      <c r="Y57" s="127"/>
      <c r="Z57" s="40">
        <f>Y57*D57</f>
        <v>0</v>
      </c>
      <c r="AA57" s="127"/>
      <c r="AB57" s="40">
        <f>AA57*D57</f>
        <v>0</v>
      </c>
      <c r="AC57" s="127"/>
      <c r="AD57" s="40">
        <f>AC57*D57</f>
        <v>0</v>
      </c>
      <c r="AE57" s="127"/>
      <c r="AF57" s="40">
        <f>AE57*D57</f>
        <v>0</v>
      </c>
      <c r="AG57" s="127"/>
      <c r="AH57" s="40">
        <f>AG57*D57</f>
        <v>0</v>
      </c>
      <c r="AI57" s="40"/>
      <c r="AJ57" s="40">
        <f>AI57*D57</f>
        <v>0</v>
      </c>
      <c r="AK57" s="127"/>
      <c r="AL57" s="40"/>
      <c r="AM57" s="127"/>
      <c r="AN57" s="40"/>
      <c r="AO57" s="127"/>
      <c r="AP57" s="40"/>
      <c r="AQ57" s="127"/>
      <c r="AR57" s="40"/>
      <c r="AS57" s="127"/>
      <c r="AT57" s="124"/>
      <c r="AU57" s="128"/>
      <c r="AV57" s="40">
        <f>AU57*D57</f>
        <v>0</v>
      </c>
      <c r="AW57" s="127"/>
      <c r="AX57" s="40">
        <f>AW57*D57</f>
        <v>0</v>
      </c>
      <c r="AY57" s="127"/>
      <c r="AZ57" s="40">
        <f t="shared" si="16"/>
        <v>0</v>
      </c>
      <c r="BA57" s="127"/>
      <c r="BB57" s="40">
        <f t="shared" si="17"/>
        <v>0</v>
      </c>
      <c r="BC57" s="127"/>
      <c r="BD57" s="40">
        <f t="shared" si="18"/>
        <v>0</v>
      </c>
      <c r="BE57" s="127"/>
      <c r="BF57" s="40"/>
      <c r="BG57" s="127"/>
      <c r="BH57" s="40">
        <f t="shared" si="19"/>
        <v>0</v>
      </c>
      <c r="BI57" s="127"/>
      <c r="BJ57" s="40"/>
      <c r="BK57" s="127"/>
      <c r="BL57" s="124"/>
      <c r="BM57" s="128"/>
      <c r="BN57" s="40"/>
      <c r="BO57" s="127"/>
      <c r="BP57" s="40"/>
      <c r="BQ57" s="127"/>
      <c r="BR57" s="40">
        <f>BQ57*D57</f>
        <v>0</v>
      </c>
      <c r="BS57" s="127"/>
      <c r="BT57" s="40"/>
      <c r="BU57" s="127"/>
      <c r="BV57" s="125">
        <f>BU57*D57</f>
        <v>0</v>
      </c>
      <c r="BW57" s="127"/>
      <c r="BX57" s="40">
        <f>BW57*D57</f>
        <v>0</v>
      </c>
      <c r="BY57" s="127"/>
      <c r="BZ57" s="40">
        <f>BY57*D57</f>
        <v>0</v>
      </c>
      <c r="CA57" s="127"/>
      <c r="CB57" s="40"/>
      <c r="CC57" s="127"/>
      <c r="CD57" s="124"/>
      <c r="CE57" s="43">
        <f t="shared" si="24"/>
        <v>0</v>
      </c>
      <c r="CF57" s="43">
        <f t="shared" si="24"/>
        <v>0</v>
      </c>
    </row>
    <row r="58" spans="1:84" ht="12.75">
      <c r="A58" s="25">
        <v>50</v>
      </c>
      <c r="B58" s="121" t="s">
        <v>25</v>
      </c>
      <c r="C58" s="122"/>
      <c r="D58" s="123"/>
      <c r="E58" s="39"/>
      <c r="F58" s="124">
        <f t="shared" si="0"/>
        <v>0</v>
      </c>
      <c r="G58" s="39"/>
      <c r="H58" s="40">
        <f t="shared" si="1"/>
        <v>0</v>
      </c>
      <c r="I58" s="39"/>
      <c r="J58" s="124">
        <f t="shared" si="2"/>
        <v>0</v>
      </c>
      <c r="K58" s="39"/>
      <c r="L58" s="124">
        <f t="shared" si="3"/>
        <v>0</v>
      </c>
      <c r="M58" s="39"/>
      <c r="N58" s="40"/>
      <c r="O58" s="40"/>
      <c r="P58" s="40">
        <f t="shared" si="4"/>
        <v>0</v>
      </c>
      <c r="Q58" s="40"/>
      <c r="R58" s="40">
        <f t="shared" si="5"/>
        <v>0</v>
      </c>
      <c r="S58" s="40"/>
      <c r="T58" s="124">
        <f t="shared" si="6"/>
        <v>0</v>
      </c>
      <c r="U58" s="126"/>
      <c r="V58" s="124">
        <f t="shared" si="7"/>
        <v>0</v>
      </c>
      <c r="W58" s="126"/>
      <c r="X58" s="40"/>
      <c r="Y58" s="127"/>
      <c r="Z58" s="40">
        <f t="shared" si="8"/>
        <v>0</v>
      </c>
      <c r="AA58" s="127"/>
      <c r="AB58" s="40">
        <f t="shared" si="9"/>
        <v>0</v>
      </c>
      <c r="AC58" s="127"/>
      <c r="AD58" s="40">
        <f t="shared" si="10"/>
        <v>0</v>
      </c>
      <c r="AE58" s="127"/>
      <c r="AF58" s="40">
        <f t="shared" si="11"/>
        <v>0</v>
      </c>
      <c r="AG58" s="127"/>
      <c r="AH58" s="40">
        <f t="shared" si="12"/>
        <v>0</v>
      </c>
      <c r="AI58" s="40"/>
      <c r="AJ58" s="40">
        <f t="shared" si="13"/>
        <v>0</v>
      </c>
      <c r="AK58" s="127"/>
      <c r="AL58" s="40"/>
      <c r="AM58" s="127"/>
      <c r="AN58" s="40"/>
      <c r="AO58" s="127"/>
      <c r="AP58" s="40"/>
      <c r="AQ58" s="127"/>
      <c r="AR58" s="40"/>
      <c r="AS58" s="127"/>
      <c r="AT58" s="124"/>
      <c r="AU58" s="128"/>
      <c r="AV58" s="40">
        <f t="shared" si="14"/>
        <v>0</v>
      </c>
      <c r="AW58" s="127"/>
      <c r="AX58" s="40">
        <f t="shared" si="15"/>
        <v>0</v>
      </c>
      <c r="AY58" s="127"/>
      <c r="AZ58" s="40">
        <f t="shared" si="16"/>
        <v>0</v>
      </c>
      <c r="BA58" s="127"/>
      <c r="BB58" s="40">
        <f t="shared" si="17"/>
        <v>0</v>
      </c>
      <c r="BC58" s="127"/>
      <c r="BD58" s="40">
        <f t="shared" si="18"/>
        <v>0</v>
      </c>
      <c r="BE58" s="127"/>
      <c r="BF58" s="40"/>
      <c r="BG58" s="127"/>
      <c r="BH58" s="40">
        <f t="shared" si="19"/>
        <v>0</v>
      </c>
      <c r="BI58" s="127"/>
      <c r="BJ58" s="40"/>
      <c r="BK58" s="127"/>
      <c r="BL58" s="124"/>
      <c r="BM58" s="128"/>
      <c r="BN58" s="40"/>
      <c r="BO58" s="127"/>
      <c r="BP58" s="40"/>
      <c r="BQ58" s="127"/>
      <c r="BR58" s="40">
        <f t="shared" si="20"/>
        <v>0</v>
      </c>
      <c r="BS58" s="127"/>
      <c r="BT58" s="40"/>
      <c r="BU58" s="127"/>
      <c r="BV58" s="125">
        <f t="shared" si="21"/>
        <v>0</v>
      </c>
      <c r="BW58" s="127"/>
      <c r="BX58" s="40">
        <f t="shared" si="22"/>
        <v>0</v>
      </c>
      <c r="BY58" s="127"/>
      <c r="BZ58" s="40">
        <f t="shared" si="23"/>
        <v>0</v>
      </c>
      <c r="CA58" s="127"/>
      <c r="CB58" s="40"/>
      <c r="CC58" s="127"/>
      <c r="CD58" s="124"/>
      <c r="CE58" s="43">
        <f t="shared" si="24"/>
        <v>0</v>
      </c>
      <c r="CF58" s="43">
        <f t="shared" si="24"/>
        <v>0</v>
      </c>
    </row>
    <row r="59" spans="1:84" ht="12.75">
      <c r="A59" s="25">
        <v>51</v>
      </c>
      <c r="B59" s="121" t="s">
        <v>24</v>
      </c>
      <c r="C59" s="122" t="s">
        <v>33</v>
      </c>
      <c r="D59" s="123">
        <v>3113</v>
      </c>
      <c r="E59" s="39"/>
      <c r="F59" s="124">
        <f t="shared" si="0"/>
        <v>0</v>
      </c>
      <c r="G59" s="39"/>
      <c r="H59" s="40">
        <f t="shared" si="1"/>
        <v>0</v>
      </c>
      <c r="I59" s="39"/>
      <c r="J59" s="124">
        <f t="shared" si="2"/>
        <v>0</v>
      </c>
      <c r="K59" s="39"/>
      <c r="L59" s="124">
        <f t="shared" si="3"/>
        <v>0</v>
      </c>
      <c r="M59" s="39"/>
      <c r="N59" s="40"/>
      <c r="O59" s="40"/>
      <c r="P59" s="40">
        <f t="shared" si="4"/>
        <v>0</v>
      </c>
      <c r="Q59" s="40"/>
      <c r="R59" s="40">
        <f t="shared" si="5"/>
        <v>0</v>
      </c>
      <c r="S59" s="40"/>
      <c r="T59" s="124">
        <f t="shared" si="6"/>
        <v>0</v>
      </c>
      <c r="U59" s="126"/>
      <c r="V59" s="124">
        <f t="shared" si="7"/>
        <v>0</v>
      </c>
      <c r="W59" s="126"/>
      <c r="X59" s="40"/>
      <c r="Y59" s="127"/>
      <c r="Z59" s="40">
        <f t="shared" si="8"/>
        <v>0</v>
      </c>
      <c r="AA59" s="127"/>
      <c r="AB59" s="40">
        <f t="shared" si="9"/>
        <v>0</v>
      </c>
      <c r="AC59" s="127"/>
      <c r="AD59" s="40">
        <f t="shared" si="10"/>
        <v>0</v>
      </c>
      <c r="AE59" s="127"/>
      <c r="AF59" s="40">
        <f t="shared" si="11"/>
        <v>0</v>
      </c>
      <c r="AG59" s="127"/>
      <c r="AH59" s="40">
        <f t="shared" si="12"/>
        <v>0</v>
      </c>
      <c r="AI59" s="40"/>
      <c r="AJ59" s="40">
        <f t="shared" si="13"/>
        <v>0</v>
      </c>
      <c r="AK59" s="127"/>
      <c r="AL59" s="40"/>
      <c r="AM59" s="127"/>
      <c r="AN59" s="40"/>
      <c r="AO59" s="127"/>
      <c r="AP59" s="40"/>
      <c r="AQ59" s="127"/>
      <c r="AR59" s="40"/>
      <c r="AS59" s="127"/>
      <c r="AT59" s="124"/>
      <c r="AU59" s="128"/>
      <c r="AV59" s="40">
        <f t="shared" si="14"/>
        <v>0</v>
      </c>
      <c r="AW59" s="127"/>
      <c r="AX59" s="40">
        <f t="shared" si="15"/>
        <v>0</v>
      </c>
      <c r="AY59" s="127"/>
      <c r="AZ59" s="40">
        <f t="shared" si="16"/>
        <v>0</v>
      </c>
      <c r="BA59" s="127"/>
      <c r="BB59" s="40">
        <f t="shared" si="17"/>
        <v>0</v>
      </c>
      <c r="BC59" s="127"/>
      <c r="BD59" s="40">
        <f t="shared" si="18"/>
        <v>0</v>
      </c>
      <c r="BE59" s="127"/>
      <c r="BF59" s="40"/>
      <c r="BG59" s="127"/>
      <c r="BH59" s="40">
        <f t="shared" si="19"/>
        <v>0</v>
      </c>
      <c r="BI59" s="127"/>
      <c r="BJ59" s="40"/>
      <c r="BK59" s="127"/>
      <c r="BL59" s="124"/>
      <c r="BM59" s="128"/>
      <c r="BN59" s="40"/>
      <c r="BO59" s="127"/>
      <c r="BP59" s="40"/>
      <c r="BQ59" s="127"/>
      <c r="BR59" s="40">
        <f t="shared" si="20"/>
        <v>0</v>
      </c>
      <c r="BS59" s="127"/>
      <c r="BT59" s="40"/>
      <c r="BU59" s="127"/>
      <c r="BV59" s="125">
        <f t="shared" si="21"/>
        <v>0</v>
      </c>
      <c r="BW59" s="127"/>
      <c r="BX59" s="40">
        <f t="shared" si="22"/>
        <v>0</v>
      </c>
      <c r="BY59" s="127"/>
      <c r="BZ59" s="40">
        <f t="shared" si="23"/>
        <v>0</v>
      </c>
      <c r="CA59" s="127"/>
      <c r="CB59" s="40"/>
      <c r="CC59" s="127"/>
      <c r="CD59" s="124"/>
      <c r="CE59" s="43">
        <f t="shared" si="24"/>
        <v>0</v>
      </c>
      <c r="CF59" s="43">
        <f t="shared" si="24"/>
        <v>0</v>
      </c>
    </row>
    <row r="60" spans="1:84" ht="12.75">
      <c r="A60" s="25">
        <v>52</v>
      </c>
      <c r="B60" s="121" t="s">
        <v>37</v>
      </c>
      <c r="C60" s="122" t="s">
        <v>33</v>
      </c>
      <c r="D60" s="123">
        <v>4917</v>
      </c>
      <c r="E60" s="39"/>
      <c r="F60" s="124">
        <f t="shared" si="0"/>
        <v>0</v>
      </c>
      <c r="G60" s="39"/>
      <c r="H60" s="40">
        <f t="shared" si="1"/>
        <v>0</v>
      </c>
      <c r="I60" s="39"/>
      <c r="J60" s="124">
        <f t="shared" si="2"/>
        <v>0</v>
      </c>
      <c r="K60" s="39"/>
      <c r="L60" s="124">
        <f t="shared" si="3"/>
        <v>0</v>
      </c>
      <c r="M60" s="39"/>
      <c r="N60" s="40"/>
      <c r="O60" s="40"/>
      <c r="P60" s="40">
        <f t="shared" si="4"/>
        <v>0</v>
      </c>
      <c r="Q60" s="40"/>
      <c r="R60" s="40">
        <f t="shared" si="5"/>
        <v>0</v>
      </c>
      <c r="S60" s="40"/>
      <c r="T60" s="124">
        <f t="shared" si="6"/>
        <v>0</v>
      </c>
      <c r="U60" s="126"/>
      <c r="V60" s="124">
        <f t="shared" si="7"/>
        <v>0</v>
      </c>
      <c r="W60" s="126"/>
      <c r="X60" s="40"/>
      <c r="Y60" s="127"/>
      <c r="Z60" s="40">
        <f t="shared" si="8"/>
        <v>0</v>
      </c>
      <c r="AA60" s="127"/>
      <c r="AB60" s="40">
        <f t="shared" si="9"/>
        <v>0</v>
      </c>
      <c r="AC60" s="127"/>
      <c r="AD60" s="40">
        <f t="shared" si="10"/>
        <v>0</v>
      </c>
      <c r="AE60" s="127"/>
      <c r="AF60" s="40">
        <f t="shared" si="11"/>
        <v>0</v>
      </c>
      <c r="AG60" s="127"/>
      <c r="AH60" s="40">
        <f t="shared" si="12"/>
        <v>0</v>
      </c>
      <c r="AI60" s="40"/>
      <c r="AJ60" s="40">
        <f t="shared" si="13"/>
        <v>0</v>
      </c>
      <c r="AK60" s="127"/>
      <c r="AL60" s="40"/>
      <c r="AM60" s="127"/>
      <c r="AN60" s="40"/>
      <c r="AO60" s="127"/>
      <c r="AP60" s="40"/>
      <c r="AQ60" s="127"/>
      <c r="AR60" s="40"/>
      <c r="AS60" s="127"/>
      <c r="AT60" s="124"/>
      <c r="AU60" s="128"/>
      <c r="AV60" s="40">
        <f t="shared" si="14"/>
        <v>0</v>
      </c>
      <c r="AW60" s="127"/>
      <c r="AX60" s="40">
        <f t="shared" si="15"/>
        <v>0</v>
      </c>
      <c r="AY60" s="127"/>
      <c r="AZ60" s="40">
        <f t="shared" si="16"/>
        <v>0</v>
      </c>
      <c r="BA60" s="127"/>
      <c r="BB60" s="40">
        <f t="shared" si="17"/>
        <v>0</v>
      </c>
      <c r="BC60" s="127"/>
      <c r="BD60" s="40">
        <f t="shared" si="18"/>
        <v>0</v>
      </c>
      <c r="BE60" s="127"/>
      <c r="BF60" s="40"/>
      <c r="BG60" s="127"/>
      <c r="BH60" s="40">
        <f t="shared" si="19"/>
        <v>0</v>
      </c>
      <c r="BI60" s="127"/>
      <c r="BJ60" s="40"/>
      <c r="BK60" s="127"/>
      <c r="BL60" s="124"/>
      <c r="BM60" s="128"/>
      <c r="BN60" s="40"/>
      <c r="BO60" s="127"/>
      <c r="BP60" s="40"/>
      <c r="BQ60" s="127"/>
      <c r="BR60" s="40">
        <f t="shared" si="20"/>
        <v>0</v>
      </c>
      <c r="BS60" s="127"/>
      <c r="BT60" s="40"/>
      <c r="BU60" s="127"/>
      <c r="BV60" s="125">
        <f t="shared" si="21"/>
        <v>0</v>
      </c>
      <c r="BW60" s="127"/>
      <c r="BX60" s="40">
        <f t="shared" si="22"/>
        <v>0</v>
      </c>
      <c r="BY60" s="127"/>
      <c r="BZ60" s="40">
        <f t="shared" si="23"/>
        <v>0</v>
      </c>
      <c r="CA60" s="127"/>
      <c r="CB60" s="40"/>
      <c r="CC60" s="127"/>
      <c r="CD60" s="124"/>
      <c r="CE60" s="43">
        <f t="shared" si="24"/>
        <v>0</v>
      </c>
      <c r="CF60" s="43">
        <f t="shared" si="24"/>
        <v>0</v>
      </c>
    </row>
    <row r="61" spans="1:84" ht="12.75">
      <c r="A61" s="25">
        <v>53</v>
      </c>
      <c r="B61" s="121" t="s">
        <v>38</v>
      </c>
      <c r="C61" s="122" t="s">
        <v>33</v>
      </c>
      <c r="D61" s="123">
        <v>5280</v>
      </c>
      <c r="E61" s="39"/>
      <c r="F61" s="124">
        <f t="shared" si="0"/>
        <v>0</v>
      </c>
      <c r="G61" s="39"/>
      <c r="H61" s="40">
        <f t="shared" si="1"/>
        <v>0</v>
      </c>
      <c r="I61" s="39"/>
      <c r="J61" s="124">
        <f t="shared" si="2"/>
        <v>0</v>
      </c>
      <c r="K61" s="39"/>
      <c r="L61" s="124">
        <f t="shared" si="3"/>
        <v>0</v>
      </c>
      <c r="M61" s="39"/>
      <c r="N61" s="40"/>
      <c r="O61" s="40"/>
      <c r="P61" s="40">
        <f t="shared" si="4"/>
        <v>0</v>
      </c>
      <c r="Q61" s="40"/>
      <c r="R61" s="40">
        <f t="shared" si="5"/>
        <v>0</v>
      </c>
      <c r="S61" s="40"/>
      <c r="T61" s="124">
        <f t="shared" si="6"/>
        <v>0</v>
      </c>
      <c r="U61" s="126"/>
      <c r="V61" s="124">
        <f t="shared" si="7"/>
        <v>0</v>
      </c>
      <c r="W61" s="126"/>
      <c r="X61" s="40"/>
      <c r="Y61" s="127"/>
      <c r="Z61" s="40">
        <f t="shared" si="8"/>
        <v>0</v>
      </c>
      <c r="AA61" s="127"/>
      <c r="AB61" s="40">
        <f t="shared" si="9"/>
        <v>0</v>
      </c>
      <c r="AC61" s="127"/>
      <c r="AD61" s="40">
        <f t="shared" si="10"/>
        <v>0</v>
      </c>
      <c r="AE61" s="127"/>
      <c r="AF61" s="40">
        <f t="shared" si="11"/>
        <v>0</v>
      </c>
      <c r="AG61" s="127"/>
      <c r="AH61" s="40">
        <f t="shared" si="12"/>
        <v>0</v>
      </c>
      <c r="AI61" s="40"/>
      <c r="AJ61" s="40">
        <f t="shared" si="13"/>
        <v>0</v>
      </c>
      <c r="AK61" s="127"/>
      <c r="AL61" s="40"/>
      <c r="AM61" s="127"/>
      <c r="AN61" s="40"/>
      <c r="AO61" s="127"/>
      <c r="AP61" s="40"/>
      <c r="AQ61" s="127"/>
      <c r="AR61" s="40"/>
      <c r="AS61" s="127"/>
      <c r="AT61" s="124"/>
      <c r="AU61" s="128"/>
      <c r="AV61" s="40">
        <f t="shared" si="14"/>
        <v>0</v>
      </c>
      <c r="AW61" s="127"/>
      <c r="AX61" s="40">
        <f t="shared" si="15"/>
        <v>0</v>
      </c>
      <c r="AY61" s="127"/>
      <c r="AZ61" s="40">
        <f t="shared" si="16"/>
        <v>0</v>
      </c>
      <c r="BA61" s="127"/>
      <c r="BB61" s="40">
        <f t="shared" si="17"/>
        <v>0</v>
      </c>
      <c r="BC61" s="127"/>
      <c r="BD61" s="40">
        <f t="shared" si="18"/>
        <v>0</v>
      </c>
      <c r="BE61" s="127"/>
      <c r="BF61" s="40"/>
      <c r="BG61" s="127"/>
      <c r="BH61" s="40">
        <f t="shared" si="19"/>
        <v>0</v>
      </c>
      <c r="BI61" s="127"/>
      <c r="BJ61" s="40"/>
      <c r="BK61" s="127"/>
      <c r="BL61" s="124"/>
      <c r="BM61" s="128"/>
      <c r="BN61" s="40"/>
      <c r="BO61" s="127"/>
      <c r="BP61" s="40"/>
      <c r="BQ61" s="127"/>
      <c r="BR61" s="40">
        <f t="shared" si="20"/>
        <v>0</v>
      </c>
      <c r="BS61" s="127"/>
      <c r="BT61" s="40"/>
      <c r="BU61" s="127"/>
      <c r="BV61" s="125">
        <f t="shared" si="21"/>
        <v>0</v>
      </c>
      <c r="BW61" s="127"/>
      <c r="BX61" s="40">
        <f t="shared" si="22"/>
        <v>0</v>
      </c>
      <c r="BY61" s="127"/>
      <c r="BZ61" s="40">
        <f t="shared" si="23"/>
        <v>0</v>
      </c>
      <c r="CA61" s="127"/>
      <c r="CB61" s="40"/>
      <c r="CC61" s="127"/>
      <c r="CD61" s="124"/>
      <c r="CE61" s="43">
        <f t="shared" si="24"/>
        <v>0</v>
      </c>
      <c r="CF61" s="43">
        <f t="shared" si="24"/>
        <v>0</v>
      </c>
    </row>
    <row r="62" spans="1:84" ht="12.75">
      <c r="A62" s="25">
        <v>54</v>
      </c>
      <c r="B62" s="121" t="s">
        <v>39</v>
      </c>
      <c r="C62" s="122" t="s">
        <v>33</v>
      </c>
      <c r="D62" s="123">
        <v>5500</v>
      </c>
      <c r="E62" s="39"/>
      <c r="F62" s="124">
        <f t="shared" si="0"/>
        <v>0</v>
      </c>
      <c r="G62" s="39"/>
      <c r="H62" s="40">
        <f t="shared" si="1"/>
        <v>0</v>
      </c>
      <c r="I62" s="39"/>
      <c r="J62" s="124">
        <f t="shared" si="2"/>
        <v>0</v>
      </c>
      <c r="K62" s="39"/>
      <c r="L62" s="124">
        <f t="shared" si="3"/>
        <v>0</v>
      </c>
      <c r="M62" s="39"/>
      <c r="N62" s="40"/>
      <c r="O62" s="40"/>
      <c r="P62" s="40">
        <f t="shared" si="4"/>
        <v>0</v>
      </c>
      <c r="Q62" s="40"/>
      <c r="R62" s="40">
        <f t="shared" si="5"/>
        <v>0</v>
      </c>
      <c r="S62" s="40"/>
      <c r="T62" s="124">
        <f t="shared" si="6"/>
        <v>0</v>
      </c>
      <c r="U62" s="126"/>
      <c r="V62" s="124">
        <f t="shared" si="7"/>
        <v>0</v>
      </c>
      <c r="W62" s="126"/>
      <c r="X62" s="40"/>
      <c r="Y62" s="127"/>
      <c r="Z62" s="40">
        <f t="shared" si="8"/>
        <v>0</v>
      </c>
      <c r="AA62" s="127"/>
      <c r="AB62" s="40">
        <f t="shared" si="9"/>
        <v>0</v>
      </c>
      <c r="AC62" s="127"/>
      <c r="AD62" s="40">
        <f t="shared" si="10"/>
        <v>0</v>
      </c>
      <c r="AE62" s="127"/>
      <c r="AF62" s="40">
        <f t="shared" si="11"/>
        <v>0</v>
      </c>
      <c r="AG62" s="127"/>
      <c r="AH62" s="40">
        <f t="shared" si="12"/>
        <v>0</v>
      </c>
      <c r="AI62" s="40"/>
      <c r="AJ62" s="40">
        <f t="shared" si="13"/>
        <v>0</v>
      </c>
      <c r="AK62" s="127"/>
      <c r="AL62" s="40"/>
      <c r="AM62" s="127"/>
      <c r="AN62" s="40"/>
      <c r="AO62" s="127"/>
      <c r="AP62" s="40"/>
      <c r="AQ62" s="127"/>
      <c r="AR62" s="40"/>
      <c r="AS62" s="127"/>
      <c r="AT62" s="124"/>
      <c r="AU62" s="128"/>
      <c r="AV62" s="40">
        <f t="shared" si="14"/>
        <v>0</v>
      </c>
      <c r="AW62" s="127"/>
      <c r="AX62" s="40">
        <f t="shared" si="15"/>
        <v>0</v>
      </c>
      <c r="AY62" s="127"/>
      <c r="AZ62" s="40">
        <f t="shared" si="16"/>
        <v>0</v>
      </c>
      <c r="BA62" s="127"/>
      <c r="BB62" s="40">
        <f t="shared" si="17"/>
        <v>0</v>
      </c>
      <c r="BC62" s="127"/>
      <c r="BD62" s="40">
        <f t="shared" si="18"/>
        <v>0</v>
      </c>
      <c r="BE62" s="127"/>
      <c r="BF62" s="40"/>
      <c r="BG62" s="127"/>
      <c r="BH62" s="40">
        <f t="shared" si="19"/>
        <v>0</v>
      </c>
      <c r="BI62" s="127"/>
      <c r="BJ62" s="40"/>
      <c r="BK62" s="127"/>
      <c r="BL62" s="124"/>
      <c r="BM62" s="128"/>
      <c r="BN62" s="40"/>
      <c r="BO62" s="127"/>
      <c r="BP62" s="40"/>
      <c r="BQ62" s="127"/>
      <c r="BR62" s="40">
        <f t="shared" si="20"/>
        <v>0</v>
      </c>
      <c r="BS62" s="127"/>
      <c r="BT62" s="40"/>
      <c r="BU62" s="127"/>
      <c r="BV62" s="125">
        <f t="shared" si="21"/>
        <v>0</v>
      </c>
      <c r="BW62" s="127"/>
      <c r="BX62" s="40">
        <f t="shared" si="22"/>
        <v>0</v>
      </c>
      <c r="BY62" s="127"/>
      <c r="BZ62" s="40">
        <f t="shared" si="23"/>
        <v>0</v>
      </c>
      <c r="CA62" s="127"/>
      <c r="CB62" s="40"/>
      <c r="CC62" s="127"/>
      <c r="CD62" s="124"/>
      <c r="CE62" s="43">
        <f t="shared" si="24"/>
        <v>0</v>
      </c>
      <c r="CF62" s="43">
        <f t="shared" si="24"/>
        <v>0</v>
      </c>
    </row>
    <row r="63" spans="1:84" ht="14.25">
      <c r="A63" s="25">
        <v>55</v>
      </c>
      <c r="B63" s="131" t="s">
        <v>40</v>
      </c>
      <c r="C63" s="122"/>
      <c r="D63" s="123"/>
      <c r="E63" s="39"/>
      <c r="F63" s="124">
        <f t="shared" si="0"/>
        <v>0</v>
      </c>
      <c r="G63" s="39"/>
      <c r="H63" s="40">
        <f t="shared" si="1"/>
        <v>0</v>
      </c>
      <c r="I63" s="39"/>
      <c r="J63" s="124">
        <f t="shared" si="2"/>
        <v>0</v>
      </c>
      <c r="K63" s="39"/>
      <c r="L63" s="124">
        <f t="shared" si="3"/>
        <v>0</v>
      </c>
      <c r="M63" s="39"/>
      <c r="N63" s="40"/>
      <c r="O63" s="40"/>
      <c r="P63" s="40">
        <f t="shared" si="4"/>
        <v>0</v>
      </c>
      <c r="Q63" s="40"/>
      <c r="R63" s="40">
        <f t="shared" si="5"/>
        <v>0</v>
      </c>
      <c r="S63" s="40"/>
      <c r="T63" s="124">
        <f t="shared" si="6"/>
        <v>0</v>
      </c>
      <c r="U63" s="126"/>
      <c r="V63" s="124">
        <f t="shared" si="7"/>
        <v>0</v>
      </c>
      <c r="W63" s="126"/>
      <c r="X63" s="40"/>
      <c r="Y63" s="127"/>
      <c r="Z63" s="40">
        <f t="shared" si="8"/>
        <v>0</v>
      </c>
      <c r="AA63" s="127"/>
      <c r="AB63" s="40">
        <f t="shared" si="9"/>
        <v>0</v>
      </c>
      <c r="AC63" s="127"/>
      <c r="AD63" s="40">
        <f t="shared" si="10"/>
        <v>0</v>
      </c>
      <c r="AE63" s="127"/>
      <c r="AF63" s="40">
        <f t="shared" si="11"/>
        <v>0</v>
      </c>
      <c r="AG63" s="127"/>
      <c r="AH63" s="40">
        <f t="shared" si="12"/>
        <v>0</v>
      </c>
      <c r="AI63" s="40"/>
      <c r="AJ63" s="40">
        <f t="shared" si="13"/>
        <v>0</v>
      </c>
      <c r="AK63" s="127"/>
      <c r="AL63" s="40"/>
      <c r="AM63" s="127"/>
      <c r="AN63" s="40"/>
      <c r="AO63" s="127"/>
      <c r="AP63" s="40"/>
      <c r="AQ63" s="127"/>
      <c r="AR63" s="40"/>
      <c r="AS63" s="127"/>
      <c r="AT63" s="124"/>
      <c r="AU63" s="128"/>
      <c r="AV63" s="40">
        <f t="shared" si="14"/>
        <v>0</v>
      </c>
      <c r="AW63" s="127"/>
      <c r="AX63" s="40">
        <f t="shared" si="15"/>
        <v>0</v>
      </c>
      <c r="AY63" s="127"/>
      <c r="AZ63" s="40">
        <f t="shared" si="16"/>
        <v>0</v>
      </c>
      <c r="BA63" s="127"/>
      <c r="BB63" s="40">
        <f t="shared" si="17"/>
        <v>0</v>
      </c>
      <c r="BC63" s="127"/>
      <c r="BD63" s="40">
        <f t="shared" si="18"/>
        <v>0</v>
      </c>
      <c r="BE63" s="127"/>
      <c r="BF63" s="40"/>
      <c r="BG63" s="127"/>
      <c r="BH63" s="40">
        <f t="shared" si="19"/>
        <v>0</v>
      </c>
      <c r="BI63" s="127"/>
      <c r="BJ63" s="40"/>
      <c r="BK63" s="127"/>
      <c r="BL63" s="124"/>
      <c r="BM63" s="128"/>
      <c r="BN63" s="40"/>
      <c r="BO63" s="127"/>
      <c r="BP63" s="40"/>
      <c r="BQ63" s="127"/>
      <c r="BR63" s="40">
        <f t="shared" si="20"/>
        <v>0</v>
      </c>
      <c r="BS63" s="127"/>
      <c r="BT63" s="40"/>
      <c r="BU63" s="127"/>
      <c r="BV63" s="125">
        <f t="shared" si="21"/>
        <v>0</v>
      </c>
      <c r="BW63" s="127"/>
      <c r="BX63" s="40">
        <f t="shared" si="22"/>
        <v>0</v>
      </c>
      <c r="BY63" s="127"/>
      <c r="BZ63" s="40">
        <f t="shared" si="23"/>
        <v>0</v>
      </c>
      <c r="CA63" s="127"/>
      <c r="CB63" s="40"/>
      <c r="CC63" s="127"/>
      <c r="CD63" s="124"/>
      <c r="CE63" s="43">
        <f t="shared" si="24"/>
        <v>0</v>
      </c>
      <c r="CF63" s="43">
        <f t="shared" si="24"/>
        <v>0</v>
      </c>
    </row>
    <row r="64" spans="1:84" ht="12.75">
      <c r="A64" s="25">
        <v>56</v>
      </c>
      <c r="B64" s="121" t="s">
        <v>41</v>
      </c>
      <c r="C64" s="122" t="s">
        <v>14</v>
      </c>
      <c r="D64" s="123">
        <v>1122</v>
      </c>
      <c r="E64" s="39"/>
      <c r="F64" s="124">
        <f t="shared" si="0"/>
        <v>0</v>
      </c>
      <c r="G64" s="39"/>
      <c r="H64" s="40">
        <f t="shared" si="1"/>
        <v>0</v>
      </c>
      <c r="I64" s="39"/>
      <c r="J64" s="124">
        <f t="shared" si="2"/>
        <v>0</v>
      </c>
      <c r="K64" s="39"/>
      <c r="L64" s="124">
        <f t="shared" si="3"/>
        <v>0</v>
      </c>
      <c r="M64" s="39"/>
      <c r="N64" s="40"/>
      <c r="O64" s="40"/>
      <c r="P64" s="40">
        <f t="shared" si="4"/>
        <v>0</v>
      </c>
      <c r="Q64" s="40"/>
      <c r="R64" s="40">
        <f t="shared" si="5"/>
        <v>0</v>
      </c>
      <c r="S64" s="40"/>
      <c r="T64" s="124">
        <f t="shared" si="6"/>
        <v>0</v>
      </c>
      <c r="U64" s="126"/>
      <c r="V64" s="124">
        <f t="shared" si="7"/>
        <v>0</v>
      </c>
      <c r="W64" s="126"/>
      <c r="X64" s="40"/>
      <c r="Y64" s="127"/>
      <c r="Z64" s="40">
        <f t="shared" si="8"/>
        <v>0</v>
      </c>
      <c r="AA64" s="127"/>
      <c r="AB64" s="40">
        <f t="shared" si="9"/>
        <v>0</v>
      </c>
      <c r="AC64" s="127"/>
      <c r="AD64" s="40">
        <f t="shared" si="10"/>
        <v>0</v>
      </c>
      <c r="AE64" s="127"/>
      <c r="AF64" s="40">
        <f t="shared" si="11"/>
        <v>0</v>
      </c>
      <c r="AG64" s="127"/>
      <c r="AH64" s="40">
        <f t="shared" si="12"/>
        <v>0</v>
      </c>
      <c r="AI64" s="40"/>
      <c r="AJ64" s="40">
        <f t="shared" si="13"/>
        <v>0</v>
      </c>
      <c r="AK64" s="127"/>
      <c r="AL64" s="40"/>
      <c r="AM64" s="127"/>
      <c r="AN64" s="40"/>
      <c r="AO64" s="127"/>
      <c r="AP64" s="40"/>
      <c r="AQ64" s="127"/>
      <c r="AR64" s="40"/>
      <c r="AS64" s="127"/>
      <c r="AT64" s="124"/>
      <c r="AU64" s="128"/>
      <c r="AV64" s="40">
        <f t="shared" si="14"/>
        <v>0</v>
      </c>
      <c r="AW64" s="127"/>
      <c r="AX64" s="40">
        <f t="shared" si="15"/>
        <v>0</v>
      </c>
      <c r="AY64" s="127"/>
      <c r="AZ64" s="40">
        <f t="shared" si="16"/>
        <v>0</v>
      </c>
      <c r="BA64" s="127">
        <v>15</v>
      </c>
      <c r="BB64" s="40">
        <f t="shared" si="17"/>
        <v>16830</v>
      </c>
      <c r="BC64" s="127">
        <v>6</v>
      </c>
      <c r="BD64" s="40">
        <f t="shared" si="18"/>
        <v>6732</v>
      </c>
      <c r="BE64" s="127"/>
      <c r="BF64" s="40"/>
      <c r="BG64" s="127">
        <v>5</v>
      </c>
      <c r="BH64" s="40">
        <f t="shared" si="19"/>
        <v>5610</v>
      </c>
      <c r="BI64" s="127"/>
      <c r="BJ64" s="40"/>
      <c r="BK64" s="127"/>
      <c r="BL64" s="124"/>
      <c r="BM64" s="128"/>
      <c r="BN64" s="40"/>
      <c r="BO64" s="127"/>
      <c r="BP64" s="40"/>
      <c r="BQ64" s="127">
        <v>4</v>
      </c>
      <c r="BR64" s="40">
        <f t="shared" si="20"/>
        <v>4488</v>
      </c>
      <c r="BS64" s="127"/>
      <c r="BT64" s="40"/>
      <c r="BU64" s="127"/>
      <c r="BV64" s="125">
        <f t="shared" si="21"/>
        <v>0</v>
      </c>
      <c r="BW64" s="127">
        <v>6</v>
      </c>
      <c r="BX64" s="40">
        <f t="shared" si="22"/>
        <v>6732</v>
      </c>
      <c r="BY64" s="127">
        <v>5</v>
      </c>
      <c r="BZ64" s="40">
        <f t="shared" si="23"/>
        <v>5610</v>
      </c>
      <c r="CA64" s="127"/>
      <c r="CB64" s="40"/>
      <c r="CC64" s="127"/>
      <c r="CD64" s="124"/>
      <c r="CE64" s="43">
        <f t="shared" si="24"/>
        <v>41</v>
      </c>
      <c r="CF64" s="43">
        <f t="shared" si="24"/>
        <v>46002</v>
      </c>
    </row>
    <row r="65" spans="1:84" ht="12.75">
      <c r="A65" s="25">
        <v>57</v>
      </c>
      <c r="B65" s="121" t="s">
        <v>42</v>
      </c>
      <c r="C65" s="122" t="s">
        <v>14</v>
      </c>
      <c r="D65" s="123">
        <v>1485</v>
      </c>
      <c r="E65" s="39"/>
      <c r="F65" s="124">
        <f t="shared" si="0"/>
        <v>0</v>
      </c>
      <c r="G65" s="39"/>
      <c r="H65" s="40">
        <f t="shared" si="1"/>
        <v>0</v>
      </c>
      <c r="I65" s="39"/>
      <c r="J65" s="124">
        <f t="shared" si="2"/>
        <v>0</v>
      </c>
      <c r="K65" s="39">
        <v>20</v>
      </c>
      <c r="L65" s="124">
        <f t="shared" si="3"/>
        <v>29700</v>
      </c>
      <c r="M65" s="39"/>
      <c r="N65" s="40"/>
      <c r="O65" s="40"/>
      <c r="P65" s="40">
        <f t="shared" si="4"/>
        <v>0</v>
      </c>
      <c r="Q65" s="40">
        <v>15</v>
      </c>
      <c r="R65" s="40">
        <f t="shared" si="5"/>
        <v>22275</v>
      </c>
      <c r="S65" s="40">
        <v>20</v>
      </c>
      <c r="T65" s="124">
        <f t="shared" si="6"/>
        <v>29700</v>
      </c>
      <c r="U65" s="126"/>
      <c r="V65" s="124">
        <f t="shared" si="7"/>
        <v>0</v>
      </c>
      <c r="W65" s="126"/>
      <c r="X65" s="40"/>
      <c r="Y65" s="127"/>
      <c r="Z65" s="40">
        <f t="shared" si="8"/>
        <v>0</v>
      </c>
      <c r="AA65" s="127">
        <v>10</v>
      </c>
      <c r="AB65" s="40">
        <f t="shared" si="9"/>
        <v>14850</v>
      </c>
      <c r="AC65" s="127"/>
      <c r="AD65" s="40">
        <f t="shared" si="10"/>
        <v>0</v>
      </c>
      <c r="AE65" s="127"/>
      <c r="AF65" s="40">
        <f t="shared" si="11"/>
        <v>0</v>
      </c>
      <c r="AG65" s="127"/>
      <c r="AH65" s="40">
        <f t="shared" si="12"/>
        <v>0</v>
      </c>
      <c r="AI65" s="40"/>
      <c r="AJ65" s="40">
        <f t="shared" si="13"/>
        <v>0</v>
      </c>
      <c r="AK65" s="127"/>
      <c r="AL65" s="40"/>
      <c r="AM65" s="127"/>
      <c r="AN65" s="40"/>
      <c r="AO65" s="127"/>
      <c r="AP65" s="40"/>
      <c r="AQ65" s="127"/>
      <c r="AR65" s="40"/>
      <c r="AS65" s="127"/>
      <c r="AT65" s="124"/>
      <c r="AU65" s="128"/>
      <c r="AV65" s="40">
        <f t="shared" si="14"/>
        <v>0</v>
      </c>
      <c r="AW65" s="127"/>
      <c r="AX65" s="40">
        <f t="shared" si="15"/>
        <v>0</v>
      </c>
      <c r="AY65" s="127"/>
      <c r="AZ65" s="40">
        <f t="shared" si="16"/>
        <v>0</v>
      </c>
      <c r="BA65" s="127"/>
      <c r="BB65" s="40">
        <f t="shared" si="17"/>
        <v>0</v>
      </c>
      <c r="BC65" s="127">
        <v>8</v>
      </c>
      <c r="BD65" s="40">
        <f t="shared" si="18"/>
        <v>11880</v>
      </c>
      <c r="BE65" s="127"/>
      <c r="BF65" s="40"/>
      <c r="BG65" s="127">
        <v>8</v>
      </c>
      <c r="BH65" s="40">
        <f t="shared" si="19"/>
        <v>11880</v>
      </c>
      <c r="BI65" s="127"/>
      <c r="BJ65" s="40"/>
      <c r="BK65" s="127"/>
      <c r="BL65" s="124"/>
      <c r="BM65" s="128"/>
      <c r="BN65" s="40"/>
      <c r="BO65" s="127"/>
      <c r="BP65" s="40"/>
      <c r="BQ65" s="127">
        <v>8</v>
      </c>
      <c r="BR65" s="40">
        <f t="shared" si="20"/>
        <v>11880</v>
      </c>
      <c r="BS65" s="127"/>
      <c r="BT65" s="40"/>
      <c r="BU65" s="127"/>
      <c r="BV65" s="125">
        <f t="shared" si="21"/>
        <v>0</v>
      </c>
      <c r="BW65" s="127">
        <v>10</v>
      </c>
      <c r="BX65" s="40">
        <f t="shared" si="22"/>
        <v>14850</v>
      </c>
      <c r="BY65" s="127">
        <v>8</v>
      </c>
      <c r="BZ65" s="40">
        <f t="shared" si="23"/>
        <v>11880</v>
      </c>
      <c r="CA65" s="127"/>
      <c r="CB65" s="40"/>
      <c r="CC65" s="127"/>
      <c r="CD65" s="124"/>
      <c r="CE65" s="43">
        <f t="shared" si="24"/>
        <v>107</v>
      </c>
      <c r="CF65" s="43">
        <f t="shared" si="24"/>
        <v>158895</v>
      </c>
    </row>
    <row r="66" spans="1:84" ht="12.75">
      <c r="A66" s="25">
        <v>58</v>
      </c>
      <c r="B66" s="121" t="s">
        <v>43</v>
      </c>
      <c r="C66" s="122"/>
      <c r="D66" s="123"/>
      <c r="E66" s="39"/>
      <c r="F66" s="124">
        <f t="shared" si="0"/>
        <v>0</v>
      </c>
      <c r="G66" s="39"/>
      <c r="H66" s="40">
        <f t="shared" si="1"/>
        <v>0</v>
      </c>
      <c r="I66" s="39"/>
      <c r="J66" s="124">
        <f t="shared" si="2"/>
        <v>0</v>
      </c>
      <c r="K66" s="39"/>
      <c r="L66" s="124">
        <f t="shared" si="3"/>
        <v>0</v>
      </c>
      <c r="M66" s="39"/>
      <c r="N66" s="40"/>
      <c r="O66" s="40"/>
      <c r="P66" s="40">
        <f t="shared" si="4"/>
        <v>0</v>
      </c>
      <c r="Q66" s="40"/>
      <c r="R66" s="40">
        <f t="shared" si="5"/>
        <v>0</v>
      </c>
      <c r="S66" s="40"/>
      <c r="T66" s="124">
        <f t="shared" si="6"/>
        <v>0</v>
      </c>
      <c r="U66" s="126"/>
      <c r="V66" s="124">
        <f t="shared" si="7"/>
        <v>0</v>
      </c>
      <c r="W66" s="126"/>
      <c r="X66" s="40"/>
      <c r="Y66" s="127"/>
      <c r="Z66" s="40">
        <f t="shared" si="8"/>
        <v>0</v>
      </c>
      <c r="AA66" s="127"/>
      <c r="AB66" s="40">
        <f t="shared" si="9"/>
        <v>0</v>
      </c>
      <c r="AC66" s="127"/>
      <c r="AD66" s="40">
        <f t="shared" si="10"/>
        <v>0</v>
      </c>
      <c r="AE66" s="127"/>
      <c r="AF66" s="40">
        <f t="shared" si="11"/>
        <v>0</v>
      </c>
      <c r="AG66" s="127"/>
      <c r="AH66" s="40">
        <f t="shared" si="12"/>
        <v>0</v>
      </c>
      <c r="AI66" s="40"/>
      <c r="AJ66" s="40">
        <f t="shared" si="13"/>
        <v>0</v>
      </c>
      <c r="AK66" s="127"/>
      <c r="AL66" s="40"/>
      <c r="AM66" s="127"/>
      <c r="AN66" s="40"/>
      <c r="AO66" s="127"/>
      <c r="AP66" s="40"/>
      <c r="AQ66" s="127"/>
      <c r="AR66" s="40"/>
      <c r="AS66" s="127"/>
      <c r="AT66" s="124"/>
      <c r="AU66" s="128"/>
      <c r="AV66" s="40">
        <f t="shared" si="14"/>
        <v>0</v>
      </c>
      <c r="AW66" s="127"/>
      <c r="AX66" s="40">
        <f t="shared" si="15"/>
        <v>0</v>
      </c>
      <c r="AY66" s="127"/>
      <c r="AZ66" s="40">
        <f t="shared" si="16"/>
        <v>0</v>
      </c>
      <c r="BA66" s="127"/>
      <c r="BB66" s="40">
        <f t="shared" si="17"/>
        <v>0</v>
      </c>
      <c r="BC66" s="127"/>
      <c r="BD66" s="40">
        <f t="shared" si="18"/>
        <v>0</v>
      </c>
      <c r="BE66" s="127"/>
      <c r="BF66" s="40"/>
      <c r="BG66" s="127"/>
      <c r="BH66" s="40">
        <f t="shared" si="19"/>
        <v>0</v>
      </c>
      <c r="BI66" s="127"/>
      <c r="BJ66" s="40"/>
      <c r="BK66" s="127"/>
      <c r="BL66" s="124"/>
      <c r="BM66" s="128"/>
      <c r="BN66" s="40"/>
      <c r="BO66" s="127"/>
      <c r="BP66" s="40"/>
      <c r="BQ66" s="127"/>
      <c r="BR66" s="40">
        <f t="shared" si="20"/>
        <v>0</v>
      </c>
      <c r="BS66" s="127"/>
      <c r="BT66" s="40"/>
      <c r="BU66" s="127"/>
      <c r="BV66" s="125">
        <f t="shared" si="21"/>
        <v>0</v>
      </c>
      <c r="BW66" s="127"/>
      <c r="BX66" s="40">
        <f t="shared" si="22"/>
        <v>0</v>
      </c>
      <c r="BY66" s="127"/>
      <c r="BZ66" s="40">
        <f t="shared" si="23"/>
        <v>0</v>
      </c>
      <c r="CA66" s="127"/>
      <c r="CB66" s="40"/>
      <c r="CC66" s="127"/>
      <c r="CD66" s="124"/>
      <c r="CE66" s="43">
        <f t="shared" si="24"/>
        <v>0</v>
      </c>
      <c r="CF66" s="43">
        <f t="shared" si="24"/>
        <v>0</v>
      </c>
    </row>
    <row r="67" spans="1:84" ht="12.75">
      <c r="A67" s="25">
        <v>59</v>
      </c>
      <c r="B67" s="121" t="s">
        <v>44</v>
      </c>
      <c r="C67" s="122" t="s">
        <v>14</v>
      </c>
      <c r="D67" s="123">
        <v>1485</v>
      </c>
      <c r="E67" s="39">
        <v>5</v>
      </c>
      <c r="F67" s="124">
        <f t="shared" si="0"/>
        <v>7425</v>
      </c>
      <c r="G67" s="39">
        <v>6</v>
      </c>
      <c r="H67" s="40">
        <f t="shared" si="1"/>
        <v>8910</v>
      </c>
      <c r="I67" s="39"/>
      <c r="J67" s="124">
        <f t="shared" si="2"/>
        <v>0</v>
      </c>
      <c r="K67" s="39"/>
      <c r="L67" s="124">
        <f t="shared" si="3"/>
        <v>0</v>
      </c>
      <c r="M67" s="39"/>
      <c r="N67" s="40"/>
      <c r="O67" s="40"/>
      <c r="P67" s="40">
        <f t="shared" si="4"/>
        <v>0</v>
      </c>
      <c r="Q67" s="40"/>
      <c r="R67" s="40">
        <f t="shared" si="5"/>
        <v>0</v>
      </c>
      <c r="S67" s="40"/>
      <c r="T67" s="124">
        <f t="shared" si="6"/>
        <v>0</v>
      </c>
      <c r="U67" s="126"/>
      <c r="V67" s="124">
        <f t="shared" si="7"/>
        <v>0</v>
      </c>
      <c r="W67" s="126"/>
      <c r="X67" s="40"/>
      <c r="Y67" s="127"/>
      <c r="Z67" s="40">
        <f t="shared" si="8"/>
        <v>0</v>
      </c>
      <c r="AA67" s="127"/>
      <c r="AB67" s="40">
        <f t="shared" si="9"/>
        <v>0</v>
      </c>
      <c r="AC67" s="127"/>
      <c r="AD67" s="40">
        <f t="shared" si="10"/>
        <v>0</v>
      </c>
      <c r="AE67" s="127"/>
      <c r="AF67" s="40">
        <f t="shared" si="11"/>
        <v>0</v>
      </c>
      <c r="AG67" s="127"/>
      <c r="AH67" s="40">
        <f t="shared" si="12"/>
        <v>0</v>
      </c>
      <c r="AI67" s="40"/>
      <c r="AJ67" s="40">
        <f t="shared" si="13"/>
        <v>0</v>
      </c>
      <c r="AK67" s="127"/>
      <c r="AL67" s="40"/>
      <c r="AM67" s="127"/>
      <c r="AN67" s="40"/>
      <c r="AO67" s="127"/>
      <c r="AP67" s="40"/>
      <c r="AQ67" s="127"/>
      <c r="AR67" s="40"/>
      <c r="AS67" s="127"/>
      <c r="AT67" s="124"/>
      <c r="AU67" s="128">
        <v>6</v>
      </c>
      <c r="AV67" s="40">
        <f t="shared" si="14"/>
        <v>8910</v>
      </c>
      <c r="AW67" s="127">
        <v>6</v>
      </c>
      <c r="AX67" s="40">
        <f t="shared" si="15"/>
        <v>8910</v>
      </c>
      <c r="AY67" s="127"/>
      <c r="AZ67" s="40">
        <f t="shared" si="16"/>
        <v>0</v>
      </c>
      <c r="BA67" s="127"/>
      <c r="BB67" s="40">
        <f t="shared" si="17"/>
        <v>0</v>
      </c>
      <c r="BC67" s="127"/>
      <c r="BD67" s="40">
        <f t="shared" si="18"/>
        <v>0</v>
      </c>
      <c r="BE67" s="127"/>
      <c r="BF67" s="40"/>
      <c r="BG67" s="127"/>
      <c r="BH67" s="40">
        <f t="shared" si="19"/>
        <v>0</v>
      </c>
      <c r="BI67" s="127"/>
      <c r="BJ67" s="40"/>
      <c r="BK67" s="127"/>
      <c r="BL67" s="124"/>
      <c r="BM67" s="128"/>
      <c r="BN67" s="40"/>
      <c r="BO67" s="127"/>
      <c r="BP67" s="40"/>
      <c r="BQ67" s="127"/>
      <c r="BR67" s="40">
        <f t="shared" si="20"/>
        <v>0</v>
      </c>
      <c r="BS67" s="127"/>
      <c r="BT67" s="40"/>
      <c r="BU67" s="127"/>
      <c r="BV67" s="125">
        <f t="shared" si="21"/>
        <v>0</v>
      </c>
      <c r="BW67" s="127"/>
      <c r="BX67" s="40">
        <f t="shared" si="22"/>
        <v>0</v>
      </c>
      <c r="BY67" s="127"/>
      <c r="BZ67" s="40">
        <f t="shared" si="23"/>
        <v>0</v>
      </c>
      <c r="CA67" s="127"/>
      <c r="CB67" s="40"/>
      <c r="CC67" s="127"/>
      <c r="CD67" s="124"/>
      <c r="CE67" s="43">
        <f t="shared" si="24"/>
        <v>23</v>
      </c>
      <c r="CF67" s="43">
        <f t="shared" si="24"/>
        <v>34155</v>
      </c>
    </row>
    <row r="68" spans="1:84" s="57" customFormat="1" ht="15">
      <c r="A68" s="132">
        <v>60</v>
      </c>
      <c r="B68" s="133" t="s">
        <v>45</v>
      </c>
      <c r="C68" s="134"/>
      <c r="D68" s="135"/>
      <c r="E68" s="53"/>
      <c r="F68" s="136">
        <f>SUM(F9:F67)</f>
        <v>27245</v>
      </c>
      <c r="G68" s="53"/>
      <c r="H68" s="54">
        <f>SUM(H9:H67)</f>
        <v>28730</v>
      </c>
      <c r="I68" s="53"/>
      <c r="J68" s="136">
        <f>SUM(J9:J67)</f>
        <v>14156</v>
      </c>
      <c r="K68" s="53"/>
      <c r="L68" s="136">
        <f>SUM(L9:L67)</f>
        <v>43312</v>
      </c>
      <c r="M68" s="53"/>
      <c r="N68" s="54"/>
      <c r="O68" s="54"/>
      <c r="P68" s="54">
        <f>SUM(P9:P67)</f>
        <v>15460</v>
      </c>
      <c r="Q68" s="54"/>
      <c r="R68" s="54">
        <f>SUM(R9:R67)</f>
        <v>70107</v>
      </c>
      <c r="S68" s="54"/>
      <c r="T68" s="136">
        <f>SUM(T9:T67)</f>
        <v>52380</v>
      </c>
      <c r="U68" s="53"/>
      <c r="V68" s="136">
        <f>SUM(V9:V67)</f>
        <v>23376</v>
      </c>
      <c r="W68" s="53"/>
      <c r="X68" s="54"/>
      <c r="Y68" s="54"/>
      <c r="Z68" s="54"/>
      <c r="AA68" s="54"/>
      <c r="AB68" s="54">
        <f>SUM(AB9:AB67)</f>
        <v>14850</v>
      </c>
      <c r="AC68" s="54"/>
      <c r="AD68" s="54">
        <f>SUM(AD9:AD67)</f>
        <v>0</v>
      </c>
      <c r="AE68" s="54"/>
      <c r="AF68" s="54">
        <f>SUM(AF9:AF67)</f>
        <v>0</v>
      </c>
      <c r="AG68" s="54"/>
      <c r="AH68" s="54">
        <f>SUM(AH9:AH67)</f>
        <v>40112</v>
      </c>
      <c r="AI68" s="54"/>
      <c r="AJ68" s="54">
        <f>SUM(AJ9:AJ67)</f>
        <v>93220</v>
      </c>
      <c r="AK68" s="54"/>
      <c r="AL68" s="54"/>
      <c r="AM68" s="54"/>
      <c r="AN68" s="54"/>
      <c r="AO68" s="54"/>
      <c r="AP68" s="54"/>
      <c r="AQ68" s="54"/>
      <c r="AR68" s="54"/>
      <c r="AS68" s="54"/>
      <c r="AT68" s="136"/>
      <c r="AU68" s="56"/>
      <c r="AV68" s="54">
        <f>SUM(AV9:AV67)</f>
        <v>14266</v>
      </c>
      <c r="AW68" s="54"/>
      <c r="AX68" s="54">
        <f>SUM(AX9:AX67)</f>
        <v>19628</v>
      </c>
      <c r="AY68" s="54"/>
      <c r="AZ68" s="54">
        <f>SUM(AZ9:AZ67)</f>
        <v>15346</v>
      </c>
      <c r="BA68" s="54"/>
      <c r="BB68" s="54">
        <f>SUM(BB9:BB67)</f>
        <v>24582</v>
      </c>
      <c r="BC68" s="54"/>
      <c r="BD68" s="54">
        <f>SUM(BD9:BD67)</f>
        <v>18612</v>
      </c>
      <c r="BE68" s="54"/>
      <c r="BF68" s="54"/>
      <c r="BG68" s="54"/>
      <c r="BH68" s="54">
        <f>SUM(BH9:BH67)</f>
        <v>17490</v>
      </c>
      <c r="BI68" s="54"/>
      <c r="BJ68" s="54"/>
      <c r="BK68" s="54"/>
      <c r="BL68" s="136"/>
      <c r="BM68" s="56"/>
      <c r="BN68" s="54"/>
      <c r="BO68" s="54"/>
      <c r="BP68" s="54"/>
      <c r="BQ68" s="54"/>
      <c r="BR68" s="54">
        <f>SUM(BR9:BR67)</f>
        <v>16368</v>
      </c>
      <c r="BS68" s="54"/>
      <c r="BT68" s="54"/>
      <c r="BU68" s="54"/>
      <c r="BV68" s="137">
        <f>SUM(BV9:BV67)</f>
        <v>13475</v>
      </c>
      <c r="BW68" s="54"/>
      <c r="BX68" s="54">
        <f>SUM(BX9:BX67)</f>
        <v>24552</v>
      </c>
      <c r="BY68" s="54"/>
      <c r="BZ68" s="54">
        <f>SUM(BZ9:BZ67)</f>
        <v>17490</v>
      </c>
      <c r="CA68" s="54"/>
      <c r="CB68" s="54"/>
      <c r="CC68" s="54"/>
      <c r="CD68" s="136"/>
      <c r="CE68" s="43"/>
      <c r="CF68" s="56">
        <f>SUM(CF9:CF67)</f>
        <v>604757</v>
      </c>
    </row>
    <row r="69" spans="1:84" s="35" customFormat="1" ht="14.25">
      <c r="A69" s="61">
        <v>61</v>
      </c>
      <c r="B69" s="138" t="s">
        <v>78</v>
      </c>
      <c r="C69" s="139"/>
      <c r="D69" s="140"/>
      <c r="E69" s="39"/>
      <c r="F69" s="124"/>
      <c r="G69" s="39"/>
      <c r="H69" s="40"/>
      <c r="I69" s="39"/>
      <c r="J69" s="124"/>
      <c r="K69" s="39"/>
      <c r="L69" s="124"/>
      <c r="M69" s="39"/>
      <c r="N69" s="40"/>
      <c r="O69" s="40"/>
      <c r="P69" s="40"/>
      <c r="Q69" s="40"/>
      <c r="R69" s="40"/>
      <c r="S69" s="40"/>
      <c r="T69" s="124"/>
      <c r="U69" s="39"/>
      <c r="V69" s="124"/>
      <c r="W69" s="39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124"/>
      <c r="AU69" s="43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124"/>
      <c r="BM69" s="43"/>
      <c r="BN69" s="40"/>
      <c r="BO69" s="40"/>
      <c r="BP69" s="40"/>
      <c r="BQ69" s="40"/>
      <c r="BR69" s="40"/>
      <c r="BS69" s="40"/>
      <c r="BT69" s="40"/>
      <c r="BU69" s="40"/>
      <c r="BV69" s="125"/>
      <c r="BW69" s="40"/>
      <c r="BX69" s="40"/>
      <c r="BY69" s="40"/>
      <c r="BZ69" s="40"/>
      <c r="CA69" s="40"/>
      <c r="CB69" s="40"/>
      <c r="CC69" s="40"/>
      <c r="CD69" s="124"/>
      <c r="CE69" s="43"/>
      <c r="CF69" s="43"/>
    </row>
    <row r="70" spans="1:84" s="35" customFormat="1" ht="14.25">
      <c r="A70" s="61">
        <v>62</v>
      </c>
      <c r="B70" s="60" t="s">
        <v>47</v>
      </c>
      <c r="C70" s="47" t="s">
        <v>14</v>
      </c>
      <c r="D70" s="48">
        <v>150</v>
      </c>
      <c r="E70" s="39"/>
      <c r="F70" s="124">
        <v>0</v>
      </c>
      <c r="G70" s="39"/>
      <c r="H70" s="40">
        <v>0</v>
      </c>
      <c r="I70" s="39"/>
      <c r="J70" s="124">
        <v>0</v>
      </c>
      <c r="K70" s="39"/>
      <c r="L70" s="124">
        <v>0</v>
      </c>
      <c r="M70" s="39"/>
      <c r="N70" s="40"/>
      <c r="O70" s="40"/>
      <c r="P70" s="40">
        <v>0</v>
      </c>
      <c r="Q70" s="40"/>
      <c r="R70" s="40">
        <v>0</v>
      </c>
      <c r="S70" s="40"/>
      <c r="T70" s="124">
        <v>0</v>
      </c>
      <c r="U70" s="39"/>
      <c r="V70" s="124">
        <v>0</v>
      </c>
      <c r="W70" s="39"/>
      <c r="X70" s="40"/>
      <c r="Y70" s="40"/>
      <c r="Z70" s="40">
        <v>0</v>
      </c>
      <c r="AA70" s="40"/>
      <c r="AB70" s="40">
        <v>0</v>
      </c>
      <c r="AC70" s="40"/>
      <c r="AD70" s="40">
        <v>0</v>
      </c>
      <c r="AE70" s="40"/>
      <c r="AF70" s="40">
        <v>0</v>
      </c>
      <c r="AG70" s="40"/>
      <c r="AH70" s="40">
        <v>0</v>
      </c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/>
      <c r="AS70" s="40"/>
      <c r="AT70" s="124"/>
      <c r="AU70" s="43"/>
      <c r="AV70" s="40">
        <v>0</v>
      </c>
      <c r="AW70" s="40"/>
      <c r="AX70" s="40">
        <v>0</v>
      </c>
      <c r="AY70" s="40"/>
      <c r="AZ70" s="40">
        <v>0</v>
      </c>
      <c r="BA70" s="40"/>
      <c r="BB70" s="40">
        <v>0</v>
      </c>
      <c r="BC70" s="40"/>
      <c r="BD70" s="40">
        <v>0</v>
      </c>
      <c r="BE70" s="40"/>
      <c r="BF70" s="40"/>
      <c r="BG70" s="40"/>
      <c r="BH70" s="40">
        <v>0</v>
      </c>
      <c r="BI70" s="40"/>
      <c r="BJ70" s="40"/>
      <c r="BK70" s="40"/>
      <c r="BL70" s="124"/>
      <c r="BM70" s="43"/>
      <c r="BN70" s="40"/>
      <c r="BO70" s="40"/>
      <c r="BP70" s="40"/>
      <c r="BQ70" s="40"/>
      <c r="BR70" s="40">
        <v>0</v>
      </c>
      <c r="BS70" s="40"/>
      <c r="BT70" s="40"/>
      <c r="BU70" s="40"/>
      <c r="BV70" s="125">
        <v>0</v>
      </c>
      <c r="BW70" s="40"/>
      <c r="BX70" s="40">
        <v>0</v>
      </c>
      <c r="BY70" s="40"/>
      <c r="BZ70" s="40">
        <v>0</v>
      </c>
      <c r="CA70" s="40"/>
      <c r="CB70" s="40"/>
      <c r="CC70" s="40"/>
      <c r="CD70" s="124"/>
      <c r="CE70" s="43">
        <f t="shared" si="24"/>
        <v>0</v>
      </c>
      <c r="CF70" s="43">
        <f t="shared" si="24"/>
        <v>0</v>
      </c>
    </row>
    <row r="71" spans="1:84" s="35" customFormat="1" ht="14.25">
      <c r="A71" s="61">
        <v>63</v>
      </c>
      <c r="B71" s="60" t="s">
        <v>48</v>
      </c>
      <c r="C71" s="47" t="s">
        <v>23</v>
      </c>
      <c r="D71" s="48"/>
      <c r="E71" s="141"/>
      <c r="F71" s="124">
        <v>0</v>
      </c>
      <c r="G71" s="39"/>
      <c r="H71" s="40">
        <v>0</v>
      </c>
      <c r="I71" s="39"/>
      <c r="J71" s="124">
        <v>0</v>
      </c>
      <c r="K71" s="39"/>
      <c r="L71" s="124">
        <v>0</v>
      </c>
      <c r="M71" s="39"/>
      <c r="N71" s="40"/>
      <c r="O71" s="40"/>
      <c r="P71" s="40">
        <v>0</v>
      </c>
      <c r="Q71" s="142"/>
      <c r="R71" s="40">
        <v>0</v>
      </c>
      <c r="S71" s="40"/>
      <c r="T71" s="124">
        <v>0</v>
      </c>
      <c r="U71" s="39"/>
      <c r="V71" s="124">
        <v>0</v>
      </c>
      <c r="W71" s="141"/>
      <c r="X71" s="142"/>
      <c r="Y71" s="142">
        <v>1</v>
      </c>
      <c r="Z71" s="40">
        <v>80000</v>
      </c>
      <c r="AA71" s="40"/>
      <c r="AB71" s="40">
        <v>0</v>
      </c>
      <c r="AC71" s="40">
        <v>1</v>
      </c>
      <c r="AD71" s="40">
        <v>80000</v>
      </c>
      <c r="AE71" s="40">
        <v>1</v>
      </c>
      <c r="AF71" s="40">
        <v>80000</v>
      </c>
      <c r="AG71" s="142"/>
      <c r="AH71" s="40">
        <v>0</v>
      </c>
      <c r="AI71" s="40">
        <v>1</v>
      </c>
      <c r="AJ71" s="40">
        <v>80000</v>
      </c>
      <c r="AK71" s="142"/>
      <c r="AL71" s="142"/>
      <c r="AM71" s="142"/>
      <c r="AN71" s="142"/>
      <c r="AO71" s="142"/>
      <c r="AP71" s="142"/>
      <c r="AQ71" s="142"/>
      <c r="AR71" s="142"/>
      <c r="AS71" s="142"/>
      <c r="AT71" s="143"/>
      <c r="AU71" s="144"/>
      <c r="AV71" s="40">
        <v>0</v>
      </c>
      <c r="AW71" s="40"/>
      <c r="AX71" s="40">
        <v>0</v>
      </c>
      <c r="AY71" s="142"/>
      <c r="AZ71" s="40">
        <v>0</v>
      </c>
      <c r="BA71" s="40"/>
      <c r="BB71" s="40">
        <v>0</v>
      </c>
      <c r="BC71" s="40"/>
      <c r="BD71" s="40">
        <v>0</v>
      </c>
      <c r="BE71" s="142"/>
      <c r="BF71" s="142"/>
      <c r="BG71" s="142"/>
      <c r="BH71" s="40">
        <v>0</v>
      </c>
      <c r="BI71" s="142"/>
      <c r="BJ71" s="142"/>
      <c r="BK71" s="142"/>
      <c r="BL71" s="143"/>
      <c r="BM71" s="144"/>
      <c r="BN71" s="142"/>
      <c r="BO71" s="142"/>
      <c r="BP71" s="142"/>
      <c r="BQ71" s="142"/>
      <c r="BR71" s="40">
        <v>0</v>
      </c>
      <c r="BS71" s="40"/>
      <c r="BT71" s="40"/>
      <c r="BU71" s="40"/>
      <c r="BV71" s="125">
        <v>0</v>
      </c>
      <c r="BW71" s="40"/>
      <c r="BX71" s="40">
        <v>0</v>
      </c>
      <c r="BY71" s="40"/>
      <c r="BZ71" s="40">
        <v>0</v>
      </c>
      <c r="CA71" s="142"/>
      <c r="CB71" s="142"/>
      <c r="CC71" s="142"/>
      <c r="CD71" s="143"/>
      <c r="CE71" s="43">
        <f t="shared" si="24"/>
        <v>4</v>
      </c>
      <c r="CF71" s="43">
        <f t="shared" si="24"/>
        <v>320000</v>
      </c>
    </row>
    <row r="72" spans="1:84" s="35" customFormat="1" ht="14.25">
      <c r="A72" s="61">
        <v>64</v>
      </c>
      <c r="B72" s="62" t="s">
        <v>49</v>
      </c>
      <c r="C72" s="47" t="s">
        <v>14</v>
      </c>
      <c r="D72" s="48">
        <v>150</v>
      </c>
      <c r="E72" s="141"/>
      <c r="F72" s="124"/>
      <c r="G72" s="39"/>
      <c r="H72" s="40"/>
      <c r="I72" s="39"/>
      <c r="J72" s="124"/>
      <c r="K72" s="39"/>
      <c r="L72" s="124"/>
      <c r="M72" s="39"/>
      <c r="N72" s="40"/>
      <c r="O72" s="40"/>
      <c r="P72" s="40"/>
      <c r="Q72" s="142"/>
      <c r="R72" s="40"/>
      <c r="S72" s="40"/>
      <c r="T72" s="124"/>
      <c r="U72" s="39"/>
      <c r="V72" s="124"/>
      <c r="W72" s="141"/>
      <c r="X72" s="142"/>
      <c r="Y72" s="142"/>
      <c r="Z72" s="40"/>
      <c r="AA72" s="40"/>
      <c r="AB72" s="40"/>
      <c r="AC72" s="40"/>
      <c r="AD72" s="40"/>
      <c r="AE72" s="40"/>
      <c r="AF72" s="40"/>
      <c r="AG72" s="142"/>
      <c r="AH72" s="40"/>
      <c r="AI72" s="40"/>
      <c r="AJ72" s="40"/>
      <c r="AK72" s="142"/>
      <c r="AL72" s="142"/>
      <c r="AM72" s="142"/>
      <c r="AN72" s="142"/>
      <c r="AO72" s="142"/>
      <c r="AP72" s="142"/>
      <c r="AQ72" s="142"/>
      <c r="AR72" s="142"/>
      <c r="AS72" s="142"/>
      <c r="AT72" s="143"/>
      <c r="AU72" s="144"/>
      <c r="AV72" s="40"/>
      <c r="AW72" s="40"/>
      <c r="AX72" s="40"/>
      <c r="AY72" s="142"/>
      <c r="AZ72" s="40"/>
      <c r="BA72" s="40"/>
      <c r="BB72" s="40"/>
      <c r="BC72" s="40"/>
      <c r="BD72" s="40"/>
      <c r="BE72" s="142"/>
      <c r="BF72" s="142"/>
      <c r="BG72" s="142"/>
      <c r="BH72" s="40"/>
      <c r="BI72" s="142"/>
      <c r="BJ72" s="142"/>
      <c r="BK72" s="142"/>
      <c r="BL72" s="143"/>
      <c r="BM72" s="144"/>
      <c r="BN72" s="142"/>
      <c r="BO72" s="142"/>
      <c r="BP72" s="142"/>
      <c r="BQ72" s="142"/>
      <c r="BR72" s="40"/>
      <c r="BS72" s="40"/>
      <c r="BT72" s="40"/>
      <c r="BU72" s="40"/>
      <c r="BV72" s="125"/>
      <c r="BW72" s="40"/>
      <c r="BX72" s="40"/>
      <c r="BY72" s="40"/>
      <c r="BZ72" s="40"/>
      <c r="CA72" s="142"/>
      <c r="CB72" s="142"/>
      <c r="CC72" s="142"/>
      <c r="CD72" s="143"/>
      <c r="CE72" s="43"/>
      <c r="CF72" s="43"/>
    </row>
    <row r="73" spans="1:84" s="35" customFormat="1" ht="14.25">
      <c r="A73" s="61">
        <v>65</v>
      </c>
      <c r="B73" s="60" t="s">
        <v>50</v>
      </c>
      <c r="C73" s="47" t="s">
        <v>23</v>
      </c>
      <c r="D73" s="48"/>
      <c r="E73" s="141"/>
      <c r="F73" s="124">
        <v>0</v>
      </c>
      <c r="G73" s="39"/>
      <c r="H73" s="40">
        <v>0</v>
      </c>
      <c r="I73" s="39"/>
      <c r="J73" s="124">
        <v>0</v>
      </c>
      <c r="K73" s="39"/>
      <c r="L73" s="124">
        <v>0</v>
      </c>
      <c r="M73" s="39"/>
      <c r="N73" s="40"/>
      <c r="O73" s="40"/>
      <c r="P73" s="40">
        <v>0</v>
      </c>
      <c r="Q73" s="142"/>
      <c r="R73" s="40">
        <v>0</v>
      </c>
      <c r="S73" s="40"/>
      <c r="T73" s="124">
        <v>0</v>
      </c>
      <c r="U73" s="39"/>
      <c r="V73" s="124">
        <v>0</v>
      </c>
      <c r="W73" s="141"/>
      <c r="X73" s="142"/>
      <c r="Y73" s="142">
        <v>1</v>
      </c>
      <c r="Z73" s="40">
        <v>50000</v>
      </c>
      <c r="AA73" s="40"/>
      <c r="AB73" s="40">
        <v>0</v>
      </c>
      <c r="AC73" s="40"/>
      <c r="AD73" s="40">
        <v>0</v>
      </c>
      <c r="AE73" s="40">
        <v>1</v>
      </c>
      <c r="AF73" s="40">
        <v>50000</v>
      </c>
      <c r="AG73" s="142"/>
      <c r="AH73" s="40">
        <v>0</v>
      </c>
      <c r="AI73" s="40">
        <v>1</v>
      </c>
      <c r="AJ73" s="40">
        <v>50000</v>
      </c>
      <c r="AK73" s="142"/>
      <c r="AL73" s="142"/>
      <c r="AM73" s="142"/>
      <c r="AN73" s="142"/>
      <c r="AO73" s="142"/>
      <c r="AP73" s="142"/>
      <c r="AQ73" s="142"/>
      <c r="AR73" s="142"/>
      <c r="AS73" s="142"/>
      <c r="AT73" s="143"/>
      <c r="AU73" s="144"/>
      <c r="AV73" s="40">
        <v>0</v>
      </c>
      <c r="AW73" s="40"/>
      <c r="AX73" s="40">
        <v>0</v>
      </c>
      <c r="AY73" s="142"/>
      <c r="AZ73" s="40">
        <v>0</v>
      </c>
      <c r="BA73" s="40"/>
      <c r="BB73" s="40">
        <v>0</v>
      </c>
      <c r="BC73" s="40"/>
      <c r="BD73" s="40">
        <v>0</v>
      </c>
      <c r="BE73" s="142"/>
      <c r="BF73" s="142"/>
      <c r="BG73" s="142"/>
      <c r="BH73" s="40">
        <v>0</v>
      </c>
      <c r="BI73" s="142"/>
      <c r="BJ73" s="142"/>
      <c r="BK73" s="142"/>
      <c r="BL73" s="143"/>
      <c r="BM73" s="144"/>
      <c r="BN73" s="142"/>
      <c r="BO73" s="142"/>
      <c r="BP73" s="142"/>
      <c r="BQ73" s="142"/>
      <c r="BR73" s="40">
        <v>0</v>
      </c>
      <c r="BS73" s="40"/>
      <c r="BT73" s="40"/>
      <c r="BU73" s="40"/>
      <c r="BV73" s="125">
        <v>0</v>
      </c>
      <c r="BW73" s="40"/>
      <c r="BX73" s="40">
        <v>0</v>
      </c>
      <c r="BY73" s="40"/>
      <c r="BZ73" s="40">
        <v>0</v>
      </c>
      <c r="CA73" s="142"/>
      <c r="CB73" s="142"/>
      <c r="CC73" s="142"/>
      <c r="CD73" s="143"/>
      <c r="CE73" s="43">
        <f t="shared" si="24"/>
        <v>3</v>
      </c>
      <c r="CF73" s="43">
        <f t="shared" si="24"/>
        <v>150000</v>
      </c>
    </row>
    <row r="74" spans="1:84" s="35" customFormat="1" ht="14.25">
      <c r="A74" s="61">
        <v>66</v>
      </c>
      <c r="B74" s="64" t="s">
        <v>51</v>
      </c>
      <c r="C74" s="65" t="s">
        <v>23</v>
      </c>
      <c r="D74" s="65">
        <v>12000</v>
      </c>
      <c r="E74" s="141"/>
      <c r="F74" s="124">
        <v>0</v>
      </c>
      <c r="G74" s="39"/>
      <c r="H74" s="40">
        <v>0</v>
      </c>
      <c r="I74" s="39"/>
      <c r="J74" s="124">
        <v>0</v>
      </c>
      <c r="K74" s="39"/>
      <c r="L74" s="124">
        <v>0</v>
      </c>
      <c r="M74" s="39"/>
      <c r="N74" s="40"/>
      <c r="O74" s="40"/>
      <c r="P74" s="40">
        <v>0</v>
      </c>
      <c r="Q74" s="142"/>
      <c r="R74" s="40">
        <v>0</v>
      </c>
      <c r="S74" s="40"/>
      <c r="T74" s="124">
        <v>0</v>
      </c>
      <c r="U74" s="39"/>
      <c r="V74" s="124">
        <v>0</v>
      </c>
      <c r="W74" s="141"/>
      <c r="X74" s="142"/>
      <c r="Y74" s="142"/>
      <c r="Z74" s="40">
        <v>0</v>
      </c>
      <c r="AA74" s="40"/>
      <c r="AB74" s="40">
        <v>0</v>
      </c>
      <c r="AC74" s="40"/>
      <c r="AD74" s="40">
        <v>0</v>
      </c>
      <c r="AE74" s="40"/>
      <c r="AF74" s="40">
        <v>0</v>
      </c>
      <c r="AG74" s="142"/>
      <c r="AH74" s="40">
        <v>0</v>
      </c>
      <c r="AI74" s="40"/>
      <c r="AJ74" s="40">
        <v>0</v>
      </c>
      <c r="AK74" s="142"/>
      <c r="AL74" s="142"/>
      <c r="AM74" s="142"/>
      <c r="AN74" s="142"/>
      <c r="AO74" s="142"/>
      <c r="AP74" s="142"/>
      <c r="AQ74" s="142"/>
      <c r="AR74" s="142"/>
      <c r="AS74" s="142"/>
      <c r="AT74" s="143"/>
      <c r="AU74" s="144"/>
      <c r="AV74" s="40">
        <v>0</v>
      </c>
      <c r="AW74" s="40"/>
      <c r="AX74" s="40">
        <v>0</v>
      </c>
      <c r="AY74" s="142"/>
      <c r="AZ74" s="40">
        <v>0</v>
      </c>
      <c r="BA74" s="40"/>
      <c r="BB74" s="40">
        <v>0</v>
      </c>
      <c r="BC74" s="40"/>
      <c r="BD74" s="40">
        <v>0</v>
      </c>
      <c r="BE74" s="142"/>
      <c r="BF74" s="142"/>
      <c r="BG74" s="142"/>
      <c r="BH74" s="40">
        <v>0</v>
      </c>
      <c r="BI74" s="142"/>
      <c r="BJ74" s="142"/>
      <c r="BK74" s="142"/>
      <c r="BL74" s="143"/>
      <c r="BM74" s="144"/>
      <c r="BN74" s="142"/>
      <c r="BO74" s="142"/>
      <c r="BP74" s="142"/>
      <c r="BQ74" s="142"/>
      <c r="BR74" s="40">
        <v>0</v>
      </c>
      <c r="BS74" s="40"/>
      <c r="BT74" s="40"/>
      <c r="BU74" s="40"/>
      <c r="BV74" s="125">
        <v>0</v>
      </c>
      <c r="BW74" s="40"/>
      <c r="BX74" s="40">
        <v>0</v>
      </c>
      <c r="BY74" s="40"/>
      <c r="BZ74" s="40">
        <v>0</v>
      </c>
      <c r="CA74" s="142"/>
      <c r="CB74" s="142"/>
      <c r="CC74" s="142"/>
      <c r="CD74" s="143"/>
      <c r="CE74" s="43">
        <f t="shared" si="24"/>
        <v>0</v>
      </c>
      <c r="CF74" s="43">
        <f t="shared" si="24"/>
        <v>0</v>
      </c>
    </row>
    <row r="75" spans="1:84" s="35" customFormat="1" ht="15.75" thickBot="1">
      <c r="A75" s="61">
        <v>67</v>
      </c>
      <c r="B75" s="145" t="s">
        <v>79</v>
      </c>
      <c r="C75" s="146"/>
      <c r="D75" s="147"/>
      <c r="E75" s="148"/>
      <c r="F75" s="149">
        <f>SUM(F70:F74)</f>
        <v>0</v>
      </c>
      <c r="G75" s="149"/>
      <c r="H75" s="149">
        <f>SUM(H70:H74)</f>
        <v>0</v>
      </c>
      <c r="I75" s="149"/>
      <c r="J75" s="149">
        <f>SUM(J70:J74)</f>
        <v>0</v>
      </c>
      <c r="K75" s="149"/>
      <c r="L75" s="149">
        <f>SUM(L70:L74)</f>
        <v>0</v>
      </c>
      <c r="M75" s="149"/>
      <c r="N75" s="149"/>
      <c r="O75" s="149"/>
      <c r="P75" s="149">
        <f>SUM(P70:P74)</f>
        <v>0</v>
      </c>
      <c r="Q75" s="149"/>
      <c r="R75" s="150">
        <f>SUM(R70:R74)</f>
        <v>0</v>
      </c>
      <c r="S75" s="149"/>
      <c r="T75" s="149">
        <f>SUM(T70:T74)</f>
        <v>0</v>
      </c>
      <c r="U75" s="149"/>
      <c r="V75" s="149"/>
      <c r="W75" s="149"/>
      <c r="X75" s="149"/>
      <c r="Y75" s="149"/>
      <c r="Z75" s="149">
        <v>130000</v>
      </c>
      <c r="AA75" s="149"/>
      <c r="AB75" s="149">
        <f>SUM(AB70:AB74)</f>
        <v>0</v>
      </c>
      <c r="AC75" s="149"/>
      <c r="AD75" s="149">
        <v>80000</v>
      </c>
      <c r="AE75" s="149"/>
      <c r="AF75" s="149">
        <v>130000</v>
      </c>
      <c r="AG75" s="149"/>
      <c r="AH75" s="149">
        <f>SUM(AH70:AH74)</f>
        <v>0</v>
      </c>
      <c r="AI75" s="149"/>
      <c r="AJ75" s="149">
        <v>130000</v>
      </c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>
        <f>SUM(AV70:AV74)</f>
        <v>0</v>
      </c>
      <c r="AW75" s="149"/>
      <c r="AX75" s="149">
        <f>SUM(AX70:AX74)</f>
        <v>0</v>
      </c>
      <c r="AY75" s="149"/>
      <c r="AZ75" s="151">
        <f>SUM(AZ70:AZ74)</f>
        <v>0</v>
      </c>
      <c r="BA75" s="151"/>
      <c r="BB75" s="151">
        <f>SUM(BB70:BB74)</f>
        <v>0</v>
      </c>
      <c r="BC75" s="151"/>
      <c r="BD75" s="151">
        <f>SUM(BD70:BD74)</f>
        <v>0</v>
      </c>
      <c r="BE75" s="151"/>
      <c r="BF75" s="151"/>
      <c r="BG75" s="151"/>
      <c r="BH75" s="151">
        <f>SUM(BH70:BH74)</f>
        <v>0</v>
      </c>
      <c r="BI75" s="151"/>
      <c r="BJ75" s="151"/>
      <c r="BK75" s="151"/>
      <c r="BL75" s="149"/>
      <c r="BM75" s="150"/>
      <c r="BN75" s="151"/>
      <c r="BO75" s="151"/>
      <c r="BP75" s="151"/>
      <c r="BQ75" s="151"/>
      <c r="BR75" s="151">
        <f>SUM(BR70:BR74)</f>
        <v>0</v>
      </c>
      <c r="BS75" s="151"/>
      <c r="BT75" s="151"/>
      <c r="BU75" s="151"/>
      <c r="BV75" s="152">
        <f>SUM(BV70:BV74)</f>
        <v>0</v>
      </c>
      <c r="BW75" s="151"/>
      <c r="BX75" s="151">
        <f>SUM(BX70:BX74)</f>
        <v>0</v>
      </c>
      <c r="BY75" s="151"/>
      <c r="BZ75" s="151">
        <f>SUM(BZ70:BZ74)</f>
        <v>0</v>
      </c>
      <c r="CA75" s="151"/>
      <c r="CB75" s="151"/>
      <c r="CC75" s="151"/>
      <c r="CD75" s="149"/>
      <c r="CE75" s="150"/>
      <c r="CF75" s="144">
        <f>SUM(CF70:CF74)</f>
        <v>470000</v>
      </c>
    </row>
    <row r="76" spans="1:84" s="57" customFormat="1" ht="15.75" thickBot="1">
      <c r="A76" s="153"/>
      <c r="B76" s="154" t="s">
        <v>80</v>
      </c>
      <c r="C76" s="154"/>
      <c r="D76" s="154"/>
      <c r="E76" s="154"/>
      <c r="F76" s="154">
        <f>F68+F75</f>
        <v>27245</v>
      </c>
      <c r="G76" s="154">
        <f aca="true" t="shared" si="25" ref="G76:BR76">G68+G75</f>
        <v>0</v>
      </c>
      <c r="H76" s="154">
        <f t="shared" si="25"/>
        <v>28730</v>
      </c>
      <c r="I76" s="154">
        <f t="shared" si="25"/>
        <v>0</v>
      </c>
      <c r="J76" s="154">
        <f t="shared" si="25"/>
        <v>14156</v>
      </c>
      <c r="K76" s="154">
        <f t="shared" si="25"/>
        <v>0</v>
      </c>
      <c r="L76" s="154">
        <f t="shared" si="25"/>
        <v>43312</v>
      </c>
      <c r="M76" s="154">
        <f t="shared" si="25"/>
        <v>0</v>
      </c>
      <c r="N76" s="154">
        <f t="shared" si="25"/>
        <v>0</v>
      </c>
      <c r="O76" s="154">
        <f t="shared" si="25"/>
        <v>0</v>
      </c>
      <c r="P76" s="154">
        <f t="shared" si="25"/>
        <v>15460</v>
      </c>
      <c r="Q76" s="154">
        <f t="shared" si="25"/>
        <v>0</v>
      </c>
      <c r="R76" s="154">
        <f t="shared" si="25"/>
        <v>70107</v>
      </c>
      <c r="S76" s="154">
        <f t="shared" si="25"/>
        <v>0</v>
      </c>
      <c r="T76" s="154">
        <f t="shared" si="25"/>
        <v>52380</v>
      </c>
      <c r="U76" s="154">
        <f t="shared" si="25"/>
        <v>0</v>
      </c>
      <c r="V76" s="154">
        <f t="shared" si="25"/>
        <v>23376</v>
      </c>
      <c r="W76" s="154">
        <f t="shared" si="25"/>
        <v>0</v>
      </c>
      <c r="X76" s="154">
        <f t="shared" si="25"/>
        <v>0</v>
      </c>
      <c r="Y76" s="154">
        <f t="shared" si="25"/>
        <v>0</v>
      </c>
      <c r="Z76" s="154">
        <f t="shared" si="25"/>
        <v>130000</v>
      </c>
      <c r="AA76" s="154">
        <f t="shared" si="25"/>
        <v>0</v>
      </c>
      <c r="AB76" s="154">
        <f t="shared" si="25"/>
        <v>14850</v>
      </c>
      <c r="AC76" s="154">
        <f t="shared" si="25"/>
        <v>0</v>
      </c>
      <c r="AD76" s="154">
        <f t="shared" si="25"/>
        <v>80000</v>
      </c>
      <c r="AE76" s="154">
        <f t="shared" si="25"/>
        <v>0</v>
      </c>
      <c r="AF76" s="154">
        <f t="shared" si="25"/>
        <v>130000</v>
      </c>
      <c r="AG76" s="154">
        <f t="shared" si="25"/>
        <v>0</v>
      </c>
      <c r="AH76" s="154">
        <f t="shared" si="25"/>
        <v>40112</v>
      </c>
      <c r="AI76" s="154">
        <f t="shared" si="25"/>
        <v>0</v>
      </c>
      <c r="AJ76" s="154">
        <f t="shared" si="25"/>
        <v>223220</v>
      </c>
      <c r="AK76" s="154">
        <f t="shared" si="25"/>
        <v>0</v>
      </c>
      <c r="AL76" s="154">
        <f t="shared" si="25"/>
        <v>0</v>
      </c>
      <c r="AM76" s="154">
        <f t="shared" si="25"/>
        <v>0</v>
      </c>
      <c r="AN76" s="154">
        <f t="shared" si="25"/>
        <v>0</v>
      </c>
      <c r="AO76" s="154">
        <f t="shared" si="25"/>
        <v>0</v>
      </c>
      <c r="AP76" s="154">
        <f t="shared" si="25"/>
        <v>0</v>
      </c>
      <c r="AQ76" s="154">
        <f t="shared" si="25"/>
        <v>0</v>
      </c>
      <c r="AR76" s="154">
        <f t="shared" si="25"/>
        <v>0</v>
      </c>
      <c r="AS76" s="154">
        <f t="shared" si="25"/>
        <v>0</v>
      </c>
      <c r="AT76" s="154">
        <f t="shared" si="25"/>
        <v>0</v>
      </c>
      <c r="AU76" s="154">
        <f t="shared" si="25"/>
        <v>0</v>
      </c>
      <c r="AV76" s="154">
        <f t="shared" si="25"/>
        <v>14266</v>
      </c>
      <c r="AW76" s="154">
        <f t="shared" si="25"/>
        <v>0</v>
      </c>
      <c r="AX76" s="154">
        <f t="shared" si="25"/>
        <v>19628</v>
      </c>
      <c r="AY76" s="154">
        <f t="shared" si="25"/>
        <v>0</v>
      </c>
      <c r="AZ76" s="154">
        <f t="shared" si="25"/>
        <v>15346</v>
      </c>
      <c r="BA76" s="154">
        <f t="shared" si="25"/>
        <v>0</v>
      </c>
      <c r="BB76" s="154">
        <f t="shared" si="25"/>
        <v>24582</v>
      </c>
      <c r="BC76" s="154">
        <f t="shared" si="25"/>
        <v>0</v>
      </c>
      <c r="BD76" s="154">
        <f t="shared" si="25"/>
        <v>18612</v>
      </c>
      <c r="BE76" s="154">
        <f t="shared" si="25"/>
        <v>0</v>
      </c>
      <c r="BF76" s="154">
        <f t="shared" si="25"/>
        <v>0</v>
      </c>
      <c r="BG76" s="154">
        <f t="shared" si="25"/>
        <v>0</v>
      </c>
      <c r="BH76" s="154">
        <f t="shared" si="25"/>
        <v>17490</v>
      </c>
      <c r="BI76" s="154">
        <f t="shared" si="25"/>
        <v>0</v>
      </c>
      <c r="BJ76" s="154">
        <f t="shared" si="25"/>
        <v>0</v>
      </c>
      <c r="BK76" s="154">
        <f t="shared" si="25"/>
        <v>0</v>
      </c>
      <c r="BL76" s="154">
        <f t="shared" si="25"/>
        <v>0</v>
      </c>
      <c r="BM76" s="154">
        <f t="shared" si="25"/>
        <v>0</v>
      </c>
      <c r="BN76" s="154">
        <f t="shared" si="25"/>
        <v>0</v>
      </c>
      <c r="BO76" s="154">
        <f t="shared" si="25"/>
        <v>0</v>
      </c>
      <c r="BP76" s="154">
        <f t="shared" si="25"/>
        <v>0</v>
      </c>
      <c r="BQ76" s="154">
        <f t="shared" si="25"/>
        <v>0</v>
      </c>
      <c r="BR76" s="154">
        <f t="shared" si="25"/>
        <v>16368</v>
      </c>
      <c r="BS76" s="154">
        <f aca="true" t="shared" si="26" ref="BS76:CF76">BS68+BS75</f>
        <v>0</v>
      </c>
      <c r="BT76" s="154">
        <f t="shared" si="26"/>
        <v>0</v>
      </c>
      <c r="BU76" s="154">
        <f t="shared" si="26"/>
        <v>0</v>
      </c>
      <c r="BV76" s="154">
        <f t="shared" si="26"/>
        <v>13475</v>
      </c>
      <c r="BW76" s="154">
        <f t="shared" si="26"/>
        <v>0</v>
      </c>
      <c r="BX76" s="154">
        <f t="shared" si="26"/>
        <v>24552</v>
      </c>
      <c r="BY76" s="154">
        <f t="shared" si="26"/>
        <v>0</v>
      </c>
      <c r="BZ76" s="154">
        <f t="shared" si="26"/>
        <v>17490</v>
      </c>
      <c r="CA76" s="154">
        <f t="shared" si="26"/>
        <v>0</v>
      </c>
      <c r="CB76" s="154">
        <f t="shared" si="26"/>
        <v>0</v>
      </c>
      <c r="CC76" s="154">
        <f t="shared" si="26"/>
        <v>0</v>
      </c>
      <c r="CD76" s="154">
        <f t="shared" si="26"/>
        <v>0</v>
      </c>
      <c r="CE76" s="154">
        <f t="shared" si="26"/>
        <v>0</v>
      </c>
      <c r="CF76" s="154">
        <f t="shared" si="26"/>
        <v>1074757</v>
      </c>
    </row>
    <row r="77" s="35" customFormat="1" ht="12.75"/>
    <row r="78" spans="1:84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>
        <f>Z71+Z73</f>
        <v>130000</v>
      </c>
      <c r="AA78" s="75"/>
      <c r="AB78" s="75"/>
      <c r="AC78" s="75"/>
      <c r="AD78" s="75">
        <f>AD71</f>
        <v>80000</v>
      </c>
      <c r="AE78" s="75"/>
      <c r="AF78" s="75">
        <f>AF71+AF73</f>
        <v>130000</v>
      </c>
      <c r="AG78" s="75"/>
      <c r="AH78" s="75"/>
      <c r="AI78" s="75"/>
      <c r="AJ78" s="75">
        <f>AJ71+AJ73</f>
        <v>130000</v>
      </c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CF78" s="43">
        <f>F78+H78+J78+L78+N78+P78+R78+T78+V78+X78+Z78+AB78+AD78+AF78+AH78+AJ78+AL78+AN78+AP78+AR78+AT78+AV78+AX78+AZ78+BB78+BD78+BF78+BH78+BJ78+BL78+BN78+BP78+BR78+BT78+BV78+BX78+BZ78+CB78+CD78</f>
        <v>470000</v>
      </c>
    </row>
    <row r="79" spans="1:58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</row>
    <row r="80" spans="1:58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</row>
    <row r="81" spans="1:58" ht="12.7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</row>
    <row r="82" spans="1:58" ht="12.7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</row>
    <row r="83" spans="1:58" ht="12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</row>
    <row r="84" spans="1:58" ht="12.7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</row>
    <row r="85" spans="1:58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</row>
    <row r="86" spans="1:58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</row>
    <row r="87" spans="1:58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</row>
    <row r="88" spans="1:58" ht="12.7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</row>
    <row r="89" spans="1:58" ht="12.7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</row>
    <row r="90" spans="1:58" ht="12.7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</row>
    <row r="91" spans="1:58" ht="12.7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</row>
    <row r="92" spans="1:58" ht="12.7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</row>
    <row r="93" spans="1:58" ht="12.7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</row>
    <row r="94" spans="1:58" ht="12.7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</row>
    <row r="95" spans="1:58" ht="12.7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</row>
    <row r="96" spans="1:58" ht="12.7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</row>
    <row r="97" spans="1:58" ht="12.7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</row>
    <row r="98" spans="1:58" ht="12.7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</row>
    <row r="99" spans="1:58" ht="12.7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</row>
    <row r="100" spans="1:58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</row>
    <row r="101" spans="1:58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</row>
    <row r="102" spans="1:58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</row>
    <row r="103" spans="1:58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</row>
    <row r="104" spans="1:58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</row>
    <row r="105" spans="1:58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</row>
    <row r="106" spans="1:58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</row>
    <row r="107" spans="1:58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</row>
    <row r="108" spans="1:58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</row>
    <row r="109" spans="1:58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</row>
    <row r="110" spans="1:58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</row>
    <row r="111" spans="1:58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</row>
    <row r="112" spans="1:58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</row>
    <row r="113" spans="1:58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</row>
    <row r="114" spans="1:58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</row>
    <row r="115" spans="1:58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</row>
    <row r="116" spans="1:58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</row>
    <row r="117" spans="1:58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</row>
    <row r="118" spans="1:58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</row>
    <row r="119" spans="1:58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</row>
    <row r="120" spans="1:58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</row>
    <row r="121" spans="1:58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</row>
    <row r="122" spans="1:58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</row>
    <row r="123" spans="1:58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</row>
    <row r="124" spans="1:58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</row>
    <row r="125" spans="1:58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</row>
    <row r="126" spans="1:58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</row>
    <row r="127" spans="1:58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</row>
    <row r="128" spans="1:58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</row>
    <row r="129" spans="1:58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</row>
    <row r="130" spans="1:58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</row>
    <row r="131" spans="1:58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</row>
    <row r="132" spans="1:58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</row>
    <row r="133" spans="1:58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</row>
    <row r="134" spans="1:58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</row>
    <row r="135" spans="1:58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</row>
    <row r="136" spans="1:58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</row>
    <row r="137" spans="1:58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</row>
    <row r="138" spans="1:58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</row>
    <row r="139" spans="1:58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</row>
    <row r="140" spans="1:58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</row>
    <row r="141" spans="1:58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</row>
  </sheetData>
  <sheetProtection/>
  <mergeCells count="79">
    <mergeCell ref="D1:J1"/>
    <mergeCell ref="E5:F5"/>
    <mergeCell ref="G5:H5"/>
    <mergeCell ref="I5:J5"/>
    <mergeCell ref="S5:T5"/>
    <mergeCell ref="U5:V5"/>
    <mergeCell ref="W5:X5"/>
    <mergeCell ref="Y5:Z5"/>
    <mergeCell ref="K5:L5"/>
    <mergeCell ref="M5:N5"/>
    <mergeCell ref="O5:P5"/>
    <mergeCell ref="Q5:R5"/>
    <mergeCell ref="AI5:AJ5"/>
    <mergeCell ref="AK5:AL5"/>
    <mergeCell ref="AM5:AN5"/>
    <mergeCell ref="AO5:AP5"/>
    <mergeCell ref="AA5:AB5"/>
    <mergeCell ref="AC5:AD5"/>
    <mergeCell ref="AE5:AF5"/>
    <mergeCell ref="AG5:AH5"/>
    <mergeCell ref="AY5:AZ5"/>
    <mergeCell ref="BA5:BB5"/>
    <mergeCell ref="BC5:BD5"/>
    <mergeCell ref="BG5:BH5"/>
    <mergeCell ref="AQ5:AR5"/>
    <mergeCell ref="AS5:AT5"/>
    <mergeCell ref="AU5:AV5"/>
    <mergeCell ref="AW5:AX5"/>
    <mergeCell ref="CE5:CE7"/>
    <mergeCell ref="CF5:CF7"/>
    <mergeCell ref="BS5:BT5"/>
    <mergeCell ref="BU5:BV5"/>
    <mergeCell ref="BW5:BX5"/>
    <mergeCell ref="BY5:BZ5"/>
    <mergeCell ref="BY6:BZ6"/>
    <mergeCell ref="CA6:CB6"/>
    <mergeCell ref="E6:F6"/>
    <mergeCell ref="G6:H6"/>
    <mergeCell ref="I6:J6"/>
    <mergeCell ref="K6:L6"/>
    <mergeCell ref="CA5:CB5"/>
    <mergeCell ref="CC5:CD5"/>
    <mergeCell ref="BI5:BJ5"/>
    <mergeCell ref="BK5:BL5"/>
    <mergeCell ref="BM5:BN5"/>
    <mergeCell ref="BQ5:BR5"/>
    <mergeCell ref="U6:V6"/>
    <mergeCell ref="W6:X6"/>
    <mergeCell ref="Y6:Z6"/>
    <mergeCell ref="AA6:AB6"/>
    <mergeCell ref="M6:N6"/>
    <mergeCell ref="O6:P6"/>
    <mergeCell ref="Q6:R6"/>
    <mergeCell ref="S6:T6"/>
    <mergeCell ref="AK6:AL6"/>
    <mergeCell ref="AM6:AN6"/>
    <mergeCell ref="AO6:AP6"/>
    <mergeCell ref="AQ6:AR6"/>
    <mergeCell ref="AC6:AD6"/>
    <mergeCell ref="AE6:AF6"/>
    <mergeCell ref="AG6:AH6"/>
    <mergeCell ref="AI6:AJ6"/>
    <mergeCell ref="BA6:BB6"/>
    <mergeCell ref="BC6:BD6"/>
    <mergeCell ref="BE6:BF6"/>
    <mergeCell ref="BG6:BH6"/>
    <mergeCell ref="AS6:AT6"/>
    <mergeCell ref="AU6:AV6"/>
    <mergeCell ref="AW6:AX6"/>
    <mergeCell ref="AY6:AZ6"/>
    <mergeCell ref="CC6:CD6"/>
    <mergeCell ref="BQ6:BR6"/>
    <mergeCell ref="BS6:BT6"/>
    <mergeCell ref="BU6:BV6"/>
    <mergeCell ref="BW6:BX6"/>
    <mergeCell ref="BI6:BJ6"/>
    <mergeCell ref="BK6:BL6"/>
    <mergeCell ref="BM6:BN6"/>
    <mergeCell ref="BO6:BP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241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C8" sqref="C8"/>
    </sheetView>
  </sheetViews>
  <sheetFormatPr defaultColWidth="9.140625" defaultRowHeight="12.75"/>
  <cols>
    <col min="1" max="1" width="5.00390625" style="0" customWidth="1"/>
    <col min="2" max="2" width="37.8515625" style="0" customWidth="1"/>
    <col min="3" max="3" width="11.28125" style="0" customWidth="1"/>
    <col min="4" max="4" width="12.140625" style="0" customWidth="1"/>
    <col min="53" max="53" width="9.28125" style="0" customWidth="1"/>
    <col min="71" max="71" width="12.421875" style="0" customWidth="1"/>
    <col min="72" max="72" width="14.7109375" style="0" customWidth="1"/>
    <col min="74" max="75" width="9.28125" style="0" bestFit="1" customWidth="1"/>
  </cols>
  <sheetData>
    <row r="1" spans="4:6" ht="12.75">
      <c r="D1" s="401"/>
      <c r="E1" s="401"/>
      <c r="F1" s="401"/>
    </row>
    <row r="2" spans="4:6" ht="12.75">
      <c r="D2" s="155"/>
      <c r="E2" s="155"/>
      <c r="F2" s="155"/>
    </row>
    <row r="3" spans="4:6" ht="12.75">
      <c r="D3" s="155"/>
      <c r="E3" s="155"/>
      <c r="F3" s="155"/>
    </row>
    <row r="4" spans="1:72" ht="23.25" customHeight="1" thickBot="1">
      <c r="A4" s="80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</row>
    <row r="5" spans="1:72" ht="24.75" customHeight="1" thickBot="1">
      <c r="A5" s="82"/>
      <c r="B5" s="83"/>
      <c r="C5" s="83"/>
      <c r="D5" s="157"/>
      <c r="E5" s="365" t="s">
        <v>82</v>
      </c>
      <c r="F5" s="366"/>
      <c r="G5" s="367" t="s">
        <v>82</v>
      </c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 t="s">
        <v>83</v>
      </c>
      <c r="T5" s="367"/>
      <c r="U5" s="84"/>
      <c r="V5" s="84"/>
      <c r="W5" s="86"/>
      <c r="X5" s="158"/>
      <c r="Y5" s="365" t="s">
        <v>82</v>
      </c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6"/>
      <c r="AQ5" s="365" t="s">
        <v>84</v>
      </c>
      <c r="AR5" s="366"/>
      <c r="AS5" s="365" t="s">
        <v>84</v>
      </c>
      <c r="AT5" s="366"/>
      <c r="AU5" s="365" t="s">
        <v>84</v>
      </c>
      <c r="AV5" s="366"/>
      <c r="AW5" s="365" t="s">
        <v>84</v>
      </c>
      <c r="AX5" s="366"/>
      <c r="AY5" s="365" t="s">
        <v>84</v>
      </c>
      <c r="AZ5" s="366"/>
      <c r="BA5" s="365" t="s">
        <v>85</v>
      </c>
      <c r="BB5" s="366"/>
      <c r="BC5" s="365" t="s">
        <v>85</v>
      </c>
      <c r="BD5" s="366"/>
      <c r="BE5" s="365" t="s">
        <v>85</v>
      </c>
      <c r="BF5" s="366"/>
      <c r="BG5" s="365" t="s">
        <v>85</v>
      </c>
      <c r="BH5" s="367"/>
      <c r="BI5" s="365" t="s">
        <v>86</v>
      </c>
      <c r="BJ5" s="367"/>
      <c r="BK5" s="365" t="s">
        <v>86</v>
      </c>
      <c r="BL5" s="367"/>
      <c r="BM5" s="365" t="s">
        <v>85</v>
      </c>
      <c r="BN5" s="366"/>
      <c r="BO5" s="365" t="s">
        <v>87</v>
      </c>
      <c r="BP5" s="366"/>
      <c r="BQ5" s="365" t="s">
        <v>88</v>
      </c>
      <c r="BR5" s="366"/>
      <c r="BS5" s="398" t="s">
        <v>66</v>
      </c>
      <c r="BT5" s="392" t="s">
        <v>67</v>
      </c>
    </row>
    <row r="6" spans="1:72" ht="21.75" customHeight="1" thickBot="1">
      <c r="A6" s="87" t="s">
        <v>4</v>
      </c>
      <c r="B6" s="159" t="s">
        <v>5</v>
      </c>
      <c r="C6" s="89" t="s">
        <v>6</v>
      </c>
      <c r="D6" s="160" t="s">
        <v>7</v>
      </c>
      <c r="E6" s="395" t="s">
        <v>89</v>
      </c>
      <c r="F6" s="396"/>
      <c r="G6" s="397">
        <v>2</v>
      </c>
      <c r="H6" s="387"/>
      <c r="I6" s="387">
        <v>3</v>
      </c>
      <c r="J6" s="387"/>
      <c r="K6" s="355">
        <v>4</v>
      </c>
      <c r="L6" s="355"/>
      <c r="M6" s="355">
        <v>5</v>
      </c>
      <c r="N6" s="355"/>
      <c r="O6" s="355">
        <v>6</v>
      </c>
      <c r="P6" s="355"/>
      <c r="Q6" s="355">
        <v>7</v>
      </c>
      <c r="R6" s="355"/>
      <c r="S6" s="355">
        <v>8</v>
      </c>
      <c r="T6" s="357"/>
      <c r="U6" s="355">
        <v>9</v>
      </c>
      <c r="V6" s="357"/>
      <c r="W6" s="390">
        <v>10</v>
      </c>
      <c r="X6" s="391"/>
      <c r="Y6" s="391">
        <v>11</v>
      </c>
      <c r="Z6" s="391"/>
      <c r="AA6" s="384">
        <v>12</v>
      </c>
      <c r="AB6" s="384"/>
      <c r="AC6" s="388">
        <v>13</v>
      </c>
      <c r="AD6" s="388"/>
      <c r="AE6" s="388">
        <v>14</v>
      </c>
      <c r="AF6" s="388"/>
      <c r="AG6" s="388">
        <v>15</v>
      </c>
      <c r="AH6" s="389"/>
      <c r="AI6" s="388">
        <v>17</v>
      </c>
      <c r="AJ6" s="388"/>
      <c r="AK6" s="388">
        <v>18</v>
      </c>
      <c r="AL6" s="388"/>
      <c r="AM6" s="386">
        <v>19</v>
      </c>
      <c r="AN6" s="386"/>
      <c r="AO6" s="384">
        <v>20</v>
      </c>
      <c r="AP6" s="384"/>
      <c r="AQ6" s="387">
        <v>21</v>
      </c>
      <c r="AR6" s="387"/>
      <c r="AS6" s="384">
        <v>22</v>
      </c>
      <c r="AT6" s="384"/>
      <c r="AU6" s="384">
        <v>23</v>
      </c>
      <c r="AV6" s="385"/>
      <c r="AW6" s="384">
        <v>24</v>
      </c>
      <c r="AX6" s="384"/>
      <c r="AY6" s="384">
        <v>25</v>
      </c>
      <c r="AZ6" s="384"/>
      <c r="BA6" s="384">
        <v>28</v>
      </c>
      <c r="BB6" s="385"/>
      <c r="BC6" s="384">
        <v>29</v>
      </c>
      <c r="BD6" s="384"/>
      <c r="BE6" s="384">
        <v>30</v>
      </c>
      <c r="BF6" s="385"/>
      <c r="BG6" s="384">
        <v>31</v>
      </c>
      <c r="BH6" s="385"/>
      <c r="BI6" s="384" t="s">
        <v>90</v>
      </c>
      <c r="BJ6" s="385"/>
      <c r="BK6" s="384" t="s">
        <v>91</v>
      </c>
      <c r="BL6" s="385"/>
      <c r="BM6" s="384">
        <v>27</v>
      </c>
      <c r="BN6" s="385"/>
      <c r="BO6" s="384">
        <v>3</v>
      </c>
      <c r="BP6" s="385"/>
      <c r="BQ6" s="384">
        <v>2</v>
      </c>
      <c r="BR6" s="385"/>
      <c r="BS6" s="399"/>
      <c r="BT6" s="393"/>
    </row>
    <row r="7" spans="1:72" ht="26.25" thickBot="1">
      <c r="A7" s="90" t="s">
        <v>9</v>
      </c>
      <c r="B7" s="91"/>
      <c r="C7" s="92" t="s">
        <v>10</v>
      </c>
      <c r="D7" s="161" t="s">
        <v>11</v>
      </c>
      <c r="E7" s="103" t="s">
        <v>2</v>
      </c>
      <c r="F7" s="110" t="s">
        <v>77</v>
      </c>
      <c r="G7" s="162" t="s">
        <v>2</v>
      </c>
      <c r="H7" s="104" t="s">
        <v>77</v>
      </c>
      <c r="I7" s="105" t="s">
        <v>2</v>
      </c>
      <c r="J7" s="104" t="s">
        <v>77</v>
      </c>
      <c r="K7" s="105" t="s">
        <v>2</v>
      </c>
      <c r="L7" s="104" t="s">
        <v>77</v>
      </c>
      <c r="M7" s="105" t="s">
        <v>2</v>
      </c>
      <c r="N7" s="104" t="s">
        <v>77</v>
      </c>
      <c r="O7" s="105" t="s">
        <v>2</v>
      </c>
      <c r="P7" s="104" t="s">
        <v>77</v>
      </c>
      <c r="Q7" s="105" t="s">
        <v>2</v>
      </c>
      <c r="R7" s="104" t="s">
        <v>77</v>
      </c>
      <c r="S7" s="105" t="s">
        <v>2</v>
      </c>
      <c r="T7" s="110" t="s">
        <v>77</v>
      </c>
      <c r="U7" s="105" t="s">
        <v>2</v>
      </c>
      <c r="V7" s="110" t="s">
        <v>77</v>
      </c>
      <c r="W7" s="103" t="s">
        <v>2</v>
      </c>
      <c r="X7" s="104" t="s">
        <v>77</v>
      </c>
      <c r="Y7" s="105" t="s">
        <v>2</v>
      </c>
      <c r="Z7" s="104" t="s">
        <v>77</v>
      </c>
      <c r="AA7" s="163" t="s">
        <v>2</v>
      </c>
      <c r="AB7" s="164" t="s">
        <v>77</v>
      </c>
      <c r="AC7" s="165" t="s">
        <v>2</v>
      </c>
      <c r="AD7" s="166" t="s">
        <v>77</v>
      </c>
      <c r="AE7" s="165" t="s">
        <v>2</v>
      </c>
      <c r="AF7" s="166" t="s">
        <v>77</v>
      </c>
      <c r="AG7" s="165" t="s">
        <v>2</v>
      </c>
      <c r="AH7" s="167" t="s">
        <v>77</v>
      </c>
      <c r="AI7" s="168" t="s">
        <v>2</v>
      </c>
      <c r="AJ7" s="169" t="s">
        <v>77</v>
      </c>
      <c r="AK7" s="168" t="s">
        <v>2</v>
      </c>
      <c r="AL7" s="169" t="s">
        <v>77</v>
      </c>
      <c r="AM7" s="170" t="s">
        <v>2</v>
      </c>
      <c r="AN7" s="171" t="s">
        <v>77</v>
      </c>
      <c r="AO7" s="172" t="s">
        <v>2</v>
      </c>
      <c r="AP7" s="173" t="s">
        <v>77</v>
      </c>
      <c r="AQ7" s="172" t="s">
        <v>2</v>
      </c>
      <c r="AR7" s="173" t="s">
        <v>77</v>
      </c>
      <c r="AS7" s="172" t="s">
        <v>2</v>
      </c>
      <c r="AT7" s="173" t="s">
        <v>77</v>
      </c>
      <c r="AU7" s="172" t="s">
        <v>2</v>
      </c>
      <c r="AV7" s="174" t="s">
        <v>77</v>
      </c>
      <c r="AW7" s="172" t="s">
        <v>2</v>
      </c>
      <c r="AX7" s="173" t="s">
        <v>77</v>
      </c>
      <c r="AY7" s="172" t="s">
        <v>2</v>
      </c>
      <c r="AZ7" s="173" t="s">
        <v>77</v>
      </c>
      <c r="BA7" s="172" t="s">
        <v>2</v>
      </c>
      <c r="BB7" s="174" t="s">
        <v>77</v>
      </c>
      <c r="BC7" s="175" t="s">
        <v>2</v>
      </c>
      <c r="BD7" s="176" t="s">
        <v>77</v>
      </c>
      <c r="BE7" s="175" t="s">
        <v>2</v>
      </c>
      <c r="BF7" s="174" t="s">
        <v>77</v>
      </c>
      <c r="BG7" s="172" t="s">
        <v>2</v>
      </c>
      <c r="BH7" s="174" t="s">
        <v>77</v>
      </c>
      <c r="BI7" s="172" t="s">
        <v>2</v>
      </c>
      <c r="BJ7" s="174" t="s">
        <v>77</v>
      </c>
      <c r="BK7" s="172" t="s">
        <v>2</v>
      </c>
      <c r="BL7" s="174" t="s">
        <v>77</v>
      </c>
      <c r="BM7" s="172" t="s">
        <v>2</v>
      </c>
      <c r="BN7" s="174" t="s">
        <v>77</v>
      </c>
      <c r="BO7" s="172" t="s">
        <v>2</v>
      </c>
      <c r="BP7" s="174" t="s">
        <v>77</v>
      </c>
      <c r="BQ7" s="172" t="s">
        <v>2</v>
      </c>
      <c r="BR7" s="174" t="s">
        <v>77</v>
      </c>
      <c r="BS7" s="400"/>
      <c r="BT7" s="394"/>
    </row>
    <row r="8" spans="1:72" ht="14.25">
      <c r="A8" s="61"/>
      <c r="B8" s="177" t="s">
        <v>12</v>
      </c>
      <c r="C8" s="119"/>
      <c r="D8" s="120"/>
      <c r="E8" s="29"/>
      <c r="F8" s="34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31"/>
      <c r="W8" s="178"/>
      <c r="X8" s="30"/>
      <c r="Y8" s="30"/>
      <c r="Z8" s="30"/>
      <c r="AA8" s="30"/>
      <c r="AB8" s="30"/>
      <c r="AC8" s="179"/>
      <c r="AD8" s="179"/>
      <c r="AE8" s="179"/>
      <c r="AF8" s="179"/>
      <c r="AG8" s="179"/>
      <c r="AH8" s="180"/>
      <c r="AI8" s="179"/>
      <c r="AJ8" s="179"/>
      <c r="AK8" s="179"/>
      <c r="AL8" s="179"/>
      <c r="AM8" s="179"/>
      <c r="AN8" s="179"/>
      <c r="AO8" s="30"/>
      <c r="AP8" s="30"/>
      <c r="AQ8" s="30"/>
      <c r="AR8" s="30"/>
      <c r="AS8" s="30"/>
      <c r="AT8" s="30"/>
      <c r="AU8" s="30"/>
      <c r="AV8" s="31"/>
      <c r="AW8" s="30"/>
      <c r="AX8" s="30"/>
      <c r="AY8" s="30"/>
      <c r="AZ8" s="30"/>
      <c r="BA8" s="30"/>
      <c r="BB8" s="31"/>
      <c r="BC8" s="30"/>
      <c r="BD8" s="31"/>
      <c r="BE8" s="181"/>
      <c r="BF8" s="181"/>
      <c r="BG8" s="30"/>
      <c r="BH8" s="30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182"/>
      <c r="BT8" s="183"/>
    </row>
    <row r="9" spans="1:72" ht="12.75">
      <c r="A9" s="61">
        <v>1</v>
      </c>
      <c r="B9" s="41" t="s">
        <v>13</v>
      </c>
      <c r="C9" s="47" t="s">
        <v>14</v>
      </c>
      <c r="D9" s="48">
        <v>445</v>
      </c>
      <c r="E9" s="39"/>
      <c r="F9" s="124">
        <f>E9*D9</f>
        <v>0</v>
      </c>
      <c r="G9" s="39"/>
      <c r="H9" s="40">
        <f>G9*D9</f>
        <v>0</v>
      </c>
      <c r="I9" s="40"/>
      <c r="J9" s="40">
        <f>I9*D9</f>
        <v>0</v>
      </c>
      <c r="K9" s="40"/>
      <c r="L9" s="40">
        <f>K9*D9</f>
        <v>0</v>
      </c>
      <c r="M9" s="40"/>
      <c r="N9" s="40">
        <f>M9*D9</f>
        <v>0</v>
      </c>
      <c r="O9" s="40"/>
      <c r="P9" s="40">
        <f>O9*D9</f>
        <v>0</v>
      </c>
      <c r="Q9" s="40"/>
      <c r="R9" s="40">
        <f>Q9*D9</f>
        <v>0</v>
      </c>
      <c r="S9" s="40"/>
      <c r="T9" s="41">
        <f>S9*D9</f>
        <v>0</v>
      </c>
      <c r="U9" s="41"/>
      <c r="V9" s="41">
        <f>U9*D9</f>
        <v>0</v>
      </c>
      <c r="W9" s="40"/>
      <c r="X9" s="40">
        <f>W9*D9</f>
        <v>0</v>
      </c>
      <c r="Y9" s="40"/>
      <c r="Z9" s="40">
        <f>Y9*D9</f>
        <v>0</v>
      </c>
      <c r="AA9" s="40"/>
      <c r="AB9" s="40">
        <f>AA9*D9</f>
        <v>0</v>
      </c>
      <c r="AC9" s="184"/>
      <c r="AD9" s="185">
        <f>AC9*D9</f>
        <v>0</v>
      </c>
      <c r="AE9" s="185"/>
      <c r="AF9" s="185">
        <f>AE9*D9</f>
        <v>0</v>
      </c>
      <c r="AG9" s="185"/>
      <c r="AH9" s="186">
        <f>AG9*D9</f>
        <v>0</v>
      </c>
      <c r="AI9" s="185"/>
      <c r="AJ9" s="185">
        <f>AI9*D9</f>
        <v>0</v>
      </c>
      <c r="AK9" s="185"/>
      <c r="AL9" s="185">
        <f>AK9*D9</f>
        <v>0</v>
      </c>
      <c r="AM9" s="185"/>
      <c r="AN9" s="185">
        <f>AM9*D9</f>
        <v>0</v>
      </c>
      <c r="AO9" s="187"/>
      <c r="AP9" s="187">
        <f>AO9*D9</f>
        <v>0</v>
      </c>
      <c r="AQ9" s="187"/>
      <c r="AR9" s="187">
        <f>AQ9*D9</f>
        <v>0</v>
      </c>
      <c r="AS9" s="187"/>
      <c r="AT9" s="187">
        <f>AS9*D9</f>
        <v>0</v>
      </c>
      <c r="AU9" s="187"/>
      <c r="AV9" s="188">
        <f>AU9*D9</f>
        <v>0</v>
      </c>
      <c r="AW9" s="187"/>
      <c r="AX9" s="187">
        <f>AW9*D9</f>
        <v>0</v>
      </c>
      <c r="AY9" s="187"/>
      <c r="AZ9" s="187">
        <f>AY9*D9</f>
        <v>0</v>
      </c>
      <c r="BA9" s="187"/>
      <c r="BB9" s="188">
        <f>BA9*D9</f>
        <v>0</v>
      </c>
      <c r="BC9" s="187"/>
      <c r="BD9" s="188">
        <f>BC9*D9</f>
        <v>0</v>
      </c>
      <c r="BE9" s="188"/>
      <c r="BF9" s="188">
        <f aca="true" t="shared" si="0" ref="BF9:BF67">BE9*D9</f>
        <v>0</v>
      </c>
      <c r="BG9" s="187"/>
      <c r="BH9" s="187">
        <f>BG9*D9</f>
        <v>0</v>
      </c>
      <c r="BI9" s="189"/>
      <c r="BJ9" s="189">
        <f>BI9*D9</f>
        <v>0</v>
      </c>
      <c r="BK9" s="189"/>
      <c r="BL9" s="189">
        <f>BK9*D9</f>
        <v>0</v>
      </c>
      <c r="BM9" s="189"/>
      <c r="BN9" s="189">
        <f>BM9*D9</f>
        <v>0</v>
      </c>
      <c r="BO9" s="189"/>
      <c r="BP9" s="189">
        <f>BO9*D9</f>
        <v>0</v>
      </c>
      <c r="BQ9" s="189"/>
      <c r="BR9" s="189">
        <f>BQ9*D9</f>
        <v>0</v>
      </c>
      <c r="BS9" s="190">
        <f>E9+G9+I9+K9+M9+O9+Q9+S9+U9+W9+Y9+AA9+AC9+AE9+AG9+AI9+AK9+AM9+AO9+AQ9+AS9+AU9+AW9+AY9+BA9+BC9+BE9+BG9+BI9+BK9+BM9+BO9+BQ9</f>
        <v>0</v>
      </c>
      <c r="BT9" s="190">
        <f>F9+H9+J9+L9+N9+P9+R9+T9+V9+X9+Z9+AB9+AD9+AF9+AH9+AJ9+AL9+AN9+AP9+AR9+AT9+AV9+AX9+AZ9+BB9+BD9+BF9+BH9+BJ9+BL9+BN9+BP9+BR9</f>
        <v>0</v>
      </c>
    </row>
    <row r="10" spans="1:72" ht="12.75">
      <c r="A10" s="61">
        <v>2</v>
      </c>
      <c r="B10" s="41" t="s">
        <v>15</v>
      </c>
      <c r="C10" s="47" t="s">
        <v>14</v>
      </c>
      <c r="D10" s="48">
        <v>501</v>
      </c>
      <c r="E10" s="39"/>
      <c r="F10" s="124">
        <f aca="true" t="shared" si="1" ref="F10:F67">E10*D10</f>
        <v>0</v>
      </c>
      <c r="G10" s="39"/>
      <c r="H10" s="40">
        <f aca="true" t="shared" si="2" ref="H10:H67">G10*D10</f>
        <v>0</v>
      </c>
      <c r="I10" s="40"/>
      <c r="J10" s="40">
        <f aca="true" t="shared" si="3" ref="J10:J67">I10*D10</f>
        <v>0</v>
      </c>
      <c r="K10" s="40"/>
      <c r="L10" s="40">
        <f aca="true" t="shared" si="4" ref="L10:L67">K10*D10</f>
        <v>0</v>
      </c>
      <c r="M10" s="40"/>
      <c r="N10" s="40">
        <f aca="true" t="shared" si="5" ref="N10:N67">M10*D10</f>
        <v>0</v>
      </c>
      <c r="O10" s="40"/>
      <c r="P10" s="40">
        <f aca="true" t="shared" si="6" ref="P10:P67">O10*D10</f>
        <v>0</v>
      </c>
      <c r="Q10" s="40"/>
      <c r="R10" s="40">
        <f aca="true" t="shared" si="7" ref="R10:R67">Q10*D10</f>
        <v>0</v>
      </c>
      <c r="S10" s="40"/>
      <c r="T10" s="41">
        <f aca="true" t="shared" si="8" ref="T10:T67">S10*D10</f>
        <v>0</v>
      </c>
      <c r="U10" s="41"/>
      <c r="V10" s="41">
        <f aca="true" t="shared" si="9" ref="V10:V67">U10*D10</f>
        <v>0</v>
      </c>
      <c r="W10" s="40"/>
      <c r="X10" s="40">
        <f aca="true" t="shared" si="10" ref="X10:X67">W10*D10</f>
        <v>0</v>
      </c>
      <c r="Y10" s="40"/>
      <c r="Z10" s="40">
        <f aca="true" t="shared" si="11" ref="Z10:Z67">Y10*D10</f>
        <v>0</v>
      </c>
      <c r="AA10" s="40"/>
      <c r="AB10" s="40">
        <f aca="true" t="shared" si="12" ref="AB10:AB67">AA10*D10</f>
        <v>0</v>
      </c>
      <c r="AC10" s="184"/>
      <c r="AD10" s="185">
        <f aca="true" t="shared" si="13" ref="AD10:AD67">AC10*D10</f>
        <v>0</v>
      </c>
      <c r="AE10" s="185"/>
      <c r="AF10" s="185">
        <f aca="true" t="shared" si="14" ref="AF10:AF67">AE10*D10</f>
        <v>0</v>
      </c>
      <c r="AG10" s="185"/>
      <c r="AH10" s="186">
        <f aca="true" t="shared" si="15" ref="AH10:AH67">AG10*D10</f>
        <v>0</v>
      </c>
      <c r="AI10" s="185">
        <v>8</v>
      </c>
      <c r="AJ10" s="185">
        <f aca="true" t="shared" si="16" ref="AJ10:AJ67">AI10*D10</f>
        <v>4008</v>
      </c>
      <c r="AK10" s="185"/>
      <c r="AL10" s="185">
        <f aca="true" t="shared" si="17" ref="AL10:AL67">AK10*D10</f>
        <v>0</v>
      </c>
      <c r="AM10" s="185"/>
      <c r="AN10" s="185">
        <f aca="true" t="shared" si="18" ref="AN10:AN67">AM10*D10</f>
        <v>0</v>
      </c>
      <c r="AO10" s="187"/>
      <c r="AP10" s="187">
        <f aca="true" t="shared" si="19" ref="AP10:AP67">AO10*D10</f>
        <v>0</v>
      </c>
      <c r="AQ10" s="187"/>
      <c r="AR10" s="187">
        <f aca="true" t="shared" si="20" ref="AR10:AR67">AQ10*D10</f>
        <v>0</v>
      </c>
      <c r="AS10" s="187"/>
      <c r="AT10" s="187">
        <f aca="true" t="shared" si="21" ref="AT10:AT67">AS10*D10</f>
        <v>0</v>
      </c>
      <c r="AU10" s="187"/>
      <c r="AV10" s="188">
        <f aca="true" t="shared" si="22" ref="AV10:AV67">AU10*D10</f>
        <v>0</v>
      </c>
      <c r="AW10" s="187"/>
      <c r="AX10" s="187">
        <f aca="true" t="shared" si="23" ref="AX10:AX67">AW10*D10</f>
        <v>0</v>
      </c>
      <c r="AY10" s="187"/>
      <c r="AZ10" s="187">
        <f aca="true" t="shared" si="24" ref="AZ10:AZ67">AY10*D10</f>
        <v>0</v>
      </c>
      <c r="BA10" s="187"/>
      <c r="BB10" s="188">
        <f aca="true" t="shared" si="25" ref="BB10:BB67">BA10*D10</f>
        <v>0</v>
      </c>
      <c r="BC10" s="187"/>
      <c r="BD10" s="188">
        <f aca="true" t="shared" si="26" ref="BD10:BD67">BC10*D10</f>
        <v>0</v>
      </c>
      <c r="BE10" s="188"/>
      <c r="BF10" s="188">
        <f t="shared" si="0"/>
        <v>0</v>
      </c>
      <c r="BG10" s="187">
        <v>10</v>
      </c>
      <c r="BH10" s="187">
        <f aca="true" t="shared" si="27" ref="BH10:BH67">BG10*D10</f>
        <v>5010</v>
      </c>
      <c r="BI10" s="189"/>
      <c r="BJ10" s="189">
        <f aca="true" t="shared" si="28" ref="BJ10:BJ67">BI10*D10</f>
        <v>0</v>
      </c>
      <c r="BK10" s="189">
        <v>10</v>
      </c>
      <c r="BL10" s="189">
        <f aca="true" t="shared" si="29" ref="BL10:BL67">BK10*D10</f>
        <v>5010</v>
      </c>
      <c r="BM10" s="189"/>
      <c r="BN10" s="189">
        <f aca="true" t="shared" si="30" ref="BN10:BN67">BM10*D10</f>
        <v>0</v>
      </c>
      <c r="BO10" s="189"/>
      <c r="BP10" s="189">
        <f aca="true" t="shared" si="31" ref="BP10:BP73">BO10*D10</f>
        <v>0</v>
      </c>
      <c r="BQ10" s="189"/>
      <c r="BR10" s="189">
        <f aca="true" t="shared" si="32" ref="BR10:BR67">BQ10*D10</f>
        <v>0</v>
      </c>
      <c r="BS10" s="190">
        <f aca="true" t="shared" si="33" ref="BS10:BT73">E10+G10+I10+K10+M10+O10+Q10+S10+U10+W10+Y10+AA10+AC10+AE10+AG10+AI10+AK10+AM10+AO10+AQ10+AS10+AU10+AW10+AY10+BA10+BC10+BE10+BG10+BI10+BK10+BM10+BO10+BQ10</f>
        <v>28</v>
      </c>
      <c r="BT10" s="190">
        <f t="shared" si="33"/>
        <v>14028</v>
      </c>
    </row>
    <row r="11" spans="1:72" ht="12.75">
      <c r="A11" s="61">
        <v>3</v>
      </c>
      <c r="B11" s="41" t="s">
        <v>16</v>
      </c>
      <c r="C11" s="47" t="s">
        <v>14</v>
      </c>
      <c r="D11" s="48">
        <v>539</v>
      </c>
      <c r="E11" s="39"/>
      <c r="F11" s="124">
        <f t="shared" si="1"/>
        <v>0</v>
      </c>
      <c r="G11" s="39"/>
      <c r="H11" s="40">
        <f t="shared" si="2"/>
        <v>0</v>
      </c>
      <c r="I11" s="40"/>
      <c r="J11" s="40">
        <f t="shared" si="3"/>
        <v>0</v>
      </c>
      <c r="K11" s="40"/>
      <c r="L11" s="40">
        <f t="shared" si="4"/>
        <v>0</v>
      </c>
      <c r="M11" s="40"/>
      <c r="N11" s="40">
        <f t="shared" si="5"/>
        <v>0</v>
      </c>
      <c r="O11" s="40"/>
      <c r="P11" s="40">
        <f t="shared" si="6"/>
        <v>0</v>
      </c>
      <c r="Q11" s="40"/>
      <c r="R11" s="40">
        <f t="shared" si="7"/>
        <v>0</v>
      </c>
      <c r="S11" s="40"/>
      <c r="T11" s="41">
        <f t="shared" si="8"/>
        <v>0</v>
      </c>
      <c r="U11" s="41"/>
      <c r="V11" s="41">
        <f t="shared" si="9"/>
        <v>0</v>
      </c>
      <c r="W11" s="40"/>
      <c r="X11" s="40">
        <f t="shared" si="10"/>
        <v>0</v>
      </c>
      <c r="Y11" s="40"/>
      <c r="Z11" s="40">
        <f t="shared" si="11"/>
        <v>0</v>
      </c>
      <c r="AA11" s="40"/>
      <c r="AB11" s="40">
        <f t="shared" si="12"/>
        <v>0</v>
      </c>
      <c r="AC11" s="184"/>
      <c r="AD11" s="185">
        <f t="shared" si="13"/>
        <v>0</v>
      </c>
      <c r="AE11" s="185"/>
      <c r="AF11" s="185">
        <f t="shared" si="14"/>
        <v>0</v>
      </c>
      <c r="AG11" s="185"/>
      <c r="AH11" s="186">
        <f t="shared" si="15"/>
        <v>0</v>
      </c>
      <c r="AI11" s="185">
        <v>2</v>
      </c>
      <c r="AJ11" s="185">
        <f t="shared" si="16"/>
        <v>1078</v>
      </c>
      <c r="AK11" s="185"/>
      <c r="AL11" s="185">
        <f t="shared" si="17"/>
        <v>0</v>
      </c>
      <c r="AM11" s="185">
        <v>15</v>
      </c>
      <c r="AN11" s="185">
        <f t="shared" si="18"/>
        <v>8085</v>
      </c>
      <c r="AO11" s="187">
        <v>6</v>
      </c>
      <c r="AP11" s="187">
        <f t="shared" si="19"/>
        <v>3234</v>
      </c>
      <c r="AQ11" s="187"/>
      <c r="AR11" s="187">
        <f t="shared" si="20"/>
        <v>0</v>
      </c>
      <c r="AS11" s="187"/>
      <c r="AT11" s="187">
        <f t="shared" si="21"/>
        <v>0</v>
      </c>
      <c r="AU11" s="187"/>
      <c r="AV11" s="188">
        <f t="shared" si="22"/>
        <v>0</v>
      </c>
      <c r="AW11" s="187"/>
      <c r="AX11" s="187">
        <f t="shared" si="23"/>
        <v>0</v>
      </c>
      <c r="AY11" s="187"/>
      <c r="AZ11" s="187">
        <f t="shared" si="24"/>
        <v>0</v>
      </c>
      <c r="BA11" s="187"/>
      <c r="BB11" s="188">
        <f t="shared" si="25"/>
        <v>0</v>
      </c>
      <c r="BC11" s="187"/>
      <c r="BD11" s="188">
        <f t="shared" si="26"/>
        <v>0</v>
      </c>
      <c r="BE11" s="188"/>
      <c r="BF11" s="188">
        <f t="shared" si="0"/>
        <v>0</v>
      </c>
      <c r="BG11" s="187"/>
      <c r="BH11" s="187">
        <f t="shared" si="27"/>
        <v>0</v>
      </c>
      <c r="BI11" s="189"/>
      <c r="BJ11" s="189">
        <f t="shared" si="28"/>
        <v>0</v>
      </c>
      <c r="BK11" s="189"/>
      <c r="BL11" s="189">
        <f t="shared" si="29"/>
        <v>0</v>
      </c>
      <c r="BM11" s="189"/>
      <c r="BN11" s="189">
        <f t="shared" si="30"/>
        <v>0</v>
      </c>
      <c r="BO11" s="189"/>
      <c r="BP11" s="189">
        <f t="shared" si="31"/>
        <v>0</v>
      </c>
      <c r="BQ11" s="189"/>
      <c r="BR11" s="189">
        <f t="shared" si="32"/>
        <v>0</v>
      </c>
      <c r="BS11" s="190">
        <f t="shared" si="33"/>
        <v>23</v>
      </c>
      <c r="BT11" s="190">
        <f t="shared" si="33"/>
        <v>12397</v>
      </c>
    </row>
    <row r="12" spans="1:72" ht="12.75">
      <c r="A12" s="61">
        <v>4</v>
      </c>
      <c r="B12" s="41" t="s">
        <v>17</v>
      </c>
      <c r="C12" s="47" t="s">
        <v>14</v>
      </c>
      <c r="D12" s="48">
        <v>594</v>
      </c>
      <c r="E12" s="39"/>
      <c r="F12" s="124">
        <f t="shared" si="1"/>
        <v>0</v>
      </c>
      <c r="G12" s="39"/>
      <c r="H12" s="40">
        <f t="shared" si="2"/>
        <v>0</v>
      </c>
      <c r="I12" s="40"/>
      <c r="J12" s="40">
        <f t="shared" si="3"/>
        <v>0</v>
      </c>
      <c r="K12" s="40"/>
      <c r="L12" s="40">
        <f t="shared" si="4"/>
        <v>0</v>
      </c>
      <c r="M12" s="40"/>
      <c r="N12" s="40">
        <f t="shared" si="5"/>
        <v>0</v>
      </c>
      <c r="O12" s="40"/>
      <c r="P12" s="40">
        <f t="shared" si="6"/>
        <v>0</v>
      </c>
      <c r="Q12" s="40"/>
      <c r="R12" s="40">
        <f t="shared" si="7"/>
        <v>0</v>
      </c>
      <c r="S12" s="40"/>
      <c r="T12" s="41">
        <f t="shared" si="8"/>
        <v>0</v>
      </c>
      <c r="U12" s="41"/>
      <c r="V12" s="41">
        <f t="shared" si="9"/>
        <v>0</v>
      </c>
      <c r="W12" s="40"/>
      <c r="X12" s="40">
        <f t="shared" si="10"/>
        <v>0</v>
      </c>
      <c r="Y12" s="40"/>
      <c r="Z12" s="40">
        <f t="shared" si="11"/>
        <v>0</v>
      </c>
      <c r="AA12" s="40"/>
      <c r="AB12" s="40">
        <f t="shared" si="12"/>
        <v>0</v>
      </c>
      <c r="AC12" s="184"/>
      <c r="AD12" s="185">
        <f t="shared" si="13"/>
        <v>0</v>
      </c>
      <c r="AE12" s="185"/>
      <c r="AF12" s="185">
        <f t="shared" si="14"/>
        <v>0</v>
      </c>
      <c r="AG12" s="185"/>
      <c r="AH12" s="186">
        <f t="shared" si="15"/>
        <v>0</v>
      </c>
      <c r="AI12" s="185"/>
      <c r="AJ12" s="185">
        <f t="shared" si="16"/>
        <v>0</v>
      </c>
      <c r="AK12" s="185"/>
      <c r="AL12" s="185">
        <f t="shared" si="17"/>
        <v>0</v>
      </c>
      <c r="AM12" s="185"/>
      <c r="AN12" s="185">
        <f t="shared" si="18"/>
        <v>0</v>
      </c>
      <c r="AO12" s="187">
        <v>15</v>
      </c>
      <c r="AP12" s="187">
        <f t="shared" si="19"/>
        <v>8910</v>
      </c>
      <c r="AQ12" s="187"/>
      <c r="AR12" s="187">
        <f t="shared" si="20"/>
        <v>0</v>
      </c>
      <c r="AS12" s="187"/>
      <c r="AT12" s="187">
        <f t="shared" si="21"/>
        <v>0</v>
      </c>
      <c r="AU12" s="187"/>
      <c r="AV12" s="188">
        <f t="shared" si="22"/>
        <v>0</v>
      </c>
      <c r="AW12" s="187"/>
      <c r="AX12" s="187">
        <f t="shared" si="23"/>
        <v>0</v>
      </c>
      <c r="AY12" s="187">
        <v>17</v>
      </c>
      <c r="AZ12" s="187">
        <f t="shared" si="24"/>
        <v>10098</v>
      </c>
      <c r="BA12" s="187"/>
      <c r="BB12" s="188">
        <f t="shared" si="25"/>
        <v>0</v>
      </c>
      <c r="BC12" s="187"/>
      <c r="BD12" s="188">
        <f t="shared" si="26"/>
        <v>0</v>
      </c>
      <c r="BE12" s="188"/>
      <c r="BF12" s="188">
        <f t="shared" si="0"/>
        <v>0</v>
      </c>
      <c r="BG12" s="187"/>
      <c r="BH12" s="187">
        <f t="shared" si="27"/>
        <v>0</v>
      </c>
      <c r="BI12" s="189"/>
      <c r="BJ12" s="189">
        <f t="shared" si="28"/>
        <v>0</v>
      </c>
      <c r="BK12" s="189"/>
      <c r="BL12" s="189">
        <f t="shared" si="29"/>
        <v>0</v>
      </c>
      <c r="BM12" s="189"/>
      <c r="BN12" s="189">
        <f t="shared" si="30"/>
        <v>0</v>
      </c>
      <c r="BO12" s="189"/>
      <c r="BP12" s="189">
        <f t="shared" si="31"/>
        <v>0</v>
      </c>
      <c r="BQ12" s="189"/>
      <c r="BR12" s="189">
        <f t="shared" si="32"/>
        <v>0</v>
      </c>
      <c r="BS12" s="190">
        <f t="shared" si="33"/>
        <v>32</v>
      </c>
      <c r="BT12" s="190">
        <f t="shared" si="33"/>
        <v>19008</v>
      </c>
    </row>
    <row r="13" spans="1:72" ht="12.75">
      <c r="A13" s="61">
        <v>5</v>
      </c>
      <c r="B13" s="41" t="s">
        <v>18</v>
      </c>
      <c r="C13" s="47" t="s">
        <v>14</v>
      </c>
      <c r="D13" s="48">
        <v>638</v>
      </c>
      <c r="E13" s="39"/>
      <c r="F13" s="124">
        <f t="shared" si="1"/>
        <v>0</v>
      </c>
      <c r="G13" s="39"/>
      <c r="H13" s="40">
        <f t="shared" si="2"/>
        <v>0</v>
      </c>
      <c r="I13" s="40"/>
      <c r="J13" s="40">
        <f t="shared" si="3"/>
        <v>0</v>
      </c>
      <c r="K13" s="40"/>
      <c r="L13" s="40">
        <f t="shared" si="4"/>
        <v>0</v>
      </c>
      <c r="M13" s="40"/>
      <c r="N13" s="40">
        <f t="shared" si="5"/>
        <v>0</v>
      </c>
      <c r="O13" s="40"/>
      <c r="P13" s="40">
        <f t="shared" si="6"/>
        <v>0</v>
      </c>
      <c r="Q13" s="40"/>
      <c r="R13" s="40">
        <f t="shared" si="7"/>
        <v>0</v>
      </c>
      <c r="S13" s="40"/>
      <c r="T13" s="41">
        <f t="shared" si="8"/>
        <v>0</v>
      </c>
      <c r="U13" s="41"/>
      <c r="V13" s="41">
        <f t="shared" si="9"/>
        <v>0</v>
      </c>
      <c r="W13" s="40"/>
      <c r="X13" s="40">
        <f t="shared" si="10"/>
        <v>0</v>
      </c>
      <c r="Y13" s="40"/>
      <c r="Z13" s="40">
        <f t="shared" si="11"/>
        <v>0</v>
      </c>
      <c r="AA13" s="40"/>
      <c r="AB13" s="40">
        <f t="shared" si="12"/>
        <v>0</v>
      </c>
      <c r="AC13" s="184"/>
      <c r="AD13" s="185">
        <f t="shared" si="13"/>
        <v>0</v>
      </c>
      <c r="AE13" s="185"/>
      <c r="AF13" s="185">
        <f t="shared" si="14"/>
        <v>0</v>
      </c>
      <c r="AG13" s="185"/>
      <c r="AH13" s="186">
        <f t="shared" si="15"/>
        <v>0</v>
      </c>
      <c r="AI13" s="185"/>
      <c r="AJ13" s="185">
        <f t="shared" si="16"/>
        <v>0</v>
      </c>
      <c r="AK13" s="185"/>
      <c r="AL13" s="185">
        <f t="shared" si="17"/>
        <v>0</v>
      </c>
      <c r="AM13" s="185"/>
      <c r="AN13" s="185">
        <f t="shared" si="18"/>
        <v>0</v>
      </c>
      <c r="AO13" s="187">
        <v>10</v>
      </c>
      <c r="AP13" s="187">
        <f t="shared" si="19"/>
        <v>6380</v>
      </c>
      <c r="AQ13" s="187"/>
      <c r="AR13" s="187">
        <f t="shared" si="20"/>
        <v>0</v>
      </c>
      <c r="AS13" s="187"/>
      <c r="AT13" s="187">
        <f t="shared" si="21"/>
        <v>0</v>
      </c>
      <c r="AU13" s="187"/>
      <c r="AV13" s="188">
        <f t="shared" si="22"/>
        <v>0</v>
      </c>
      <c r="AW13" s="187"/>
      <c r="AX13" s="187">
        <f t="shared" si="23"/>
        <v>0</v>
      </c>
      <c r="AY13" s="187"/>
      <c r="AZ13" s="187">
        <f t="shared" si="24"/>
        <v>0</v>
      </c>
      <c r="BA13" s="187"/>
      <c r="BB13" s="188">
        <f t="shared" si="25"/>
        <v>0</v>
      </c>
      <c r="BC13" s="187"/>
      <c r="BD13" s="188">
        <f t="shared" si="26"/>
        <v>0</v>
      </c>
      <c r="BE13" s="188"/>
      <c r="BF13" s="188">
        <f t="shared" si="0"/>
        <v>0</v>
      </c>
      <c r="BG13" s="187"/>
      <c r="BH13" s="187">
        <f t="shared" si="27"/>
        <v>0</v>
      </c>
      <c r="BI13" s="189"/>
      <c r="BJ13" s="189">
        <f t="shared" si="28"/>
        <v>0</v>
      </c>
      <c r="BK13" s="189"/>
      <c r="BL13" s="189">
        <f t="shared" si="29"/>
        <v>0</v>
      </c>
      <c r="BM13" s="189"/>
      <c r="BN13" s="189">
        <f t="shared" si="30"/>
        <v>0</v>
      </c>
      <c r="BO13" s="189"/>
      <c r="BP13" s="189">
        <f t="shared" si="31"/>
        <v>0</v>
      </c>
      <c r="BQ13" s="189"/>
      <c r="BR13" s="189">
        <f t="shared" si="32"/>
        <v>0</v>
      </c>
      <c r="BS13" s="190">
        <f t="shared" si="33"/>
        <v>10</v>
      </c>
      <c r="BT13" s="190">
        <f t="shared" si="33"/>
        <v>6380</v>
      </c>
    </row>
    <row r="14" spans="1:72" ht="12.75">
      <c r="A14" s="61">
        <v>6</v>
      </c>
      <c r="B14" s="41" t="s">
        <v>19</v>
      </c>
      <c r="C14" s="47" t="s">
        <v>14</v>
      </c>
      <c r="D14" s="48">
        <v>860</v>
      </c>
      <c r="E14" s="39">
        <v>5</v>
      </c>
      <c r="F14" s="124">
        <f t="shared" si="1"/>
        <v>4300</v>
      </c>
      <c r="G14" s="39"/>
      <c r="H14" s="40">
        <f t="shared" si="2"/>
        <v>0</v>
      </c>
      <c r="I14" s="40"/>
      <c r="J14" s="40">
        <f t="shared" si="3"/>
        <v>0</v>
      </c>
      <c r="K14" s="40"/>
      <c r="L14" s="40">
        <f t="shared" si="4"/>
        <v>0</v>
      </c>
      <c r="M14" s="40"/>
      <c r="N14" s="40">
        <f t="shared" si="5"/>
        <v>0</v>
      </c>
      <c r="O14" s="40"/>
      <c r="P14" s="40">
        <f t="shared" si="6"/>
        <v>0</v>
      </c>
      <c r="Q14" s="40"/>
      <c r="R14" s="40">
        <f t="shared" si="7"/>
        <v>0</v>
      </c>
      <c r="S14" s="40"/>
      <c r="T14" s="41">
        <f t="shared" si="8"/>
        <v>0</v>
      </c>
      <c r="U14" s="41"/>
      <c r="V14" s="41">
        <f t="shared" si="9"/>
        <v>0</v>
      </c>
      <c r="W14" s="40"/>
      <c r="X14" s="40">
        <f t="shared" si="10"/>
        <v>0</v>
      </c>
      <c r="Y14" s="40"/>
      <c r="Z14" s="40">
        <f t="shared" si="11"/>
        <v>0</v>
      </c>
      <c r="AA14" s="40"/>
      <c r="AB14" s="40">
        <f t="shared" si="12"/>
        <v>0</v>
      </c>
      <c r="AC14" s="184"/>
      <c r="AD14" s="185">
        <f t="shared" si="13"/>
        <v>0</v>
      </c>
      <c r="AE14" s="185"/>
      <c r="AF14" s="185">
        <f t="shared" si="14"/>
        <v>0</v>
      </c>
      <c r="AG14" s="185"/>
      <c r="AH14" s="186">
        <f t="shared" si="15"/>
        <v>0</v>
      </c>
      <c r="AI14" s="185"/>
      <c r="AJ14" s="185">
        <f t="shared" si="16"/>
        <v>0</v>
      </c>
      <c r="AK14" s="185"/>
      <c r="AL14" s="185">
        <f t="shared" si="17"/>
        <v>0</v>
      </c>
      <c r="AM14" s="185">
        <v>30</v>
      </c>
      <c r="AN14" s="185">
        <f t="shared" si="18"/>
        <v>25800</v>
      </c>
      <c r="AO14" s="187"/>
      <c r="AP14" s="187">
        <f t="shared" si="19"/>
        <v>0</v>
      </c>
      <c r="AQ14" s="187"/>
      <c r="AR14" s="187">
        <f t="shared" si="20"/>
        <v>0</v>
      </c>
      <c r="AS14" s="187"/>
      <c r="AT14" s="187">
        <f t="shared" si="21"/>
        <v>0</v>
      </c>
      <c r="AU14" s="187"/>
      <c r="AV14" s="188">
        <f t="shared" si="22"/>
        <v>0</v>
      </c>
      <c r="AW14" s="187"/>
      <c r="AX14" s="187">
        <f t="shared" si="23"/>
        <v>0</v>
      </c>
      <c r="AY14" s="187"/>
      <c r="AZ14" s="187">
        <f t="shared" si="24"/>
        <v>0</v>
      </c>
      <c r="BA14" s="187"/>
      <c r="BB14" s="188">
        <f t="shared" si="25"/>
        <v>0</v>
      </c>
      <c r="BC14" s="187"/>
      <c r="BD14" s="188">
        <f t="shared" si="26"/>
        <v>0</v>
      </c>
      <c r="BE14" s="188"/>
      <c r="BF14" s="188">
        <f t="shared" si="0"/>
        <v>0</v>
      </c>
      <c r="BG14" s="187"/>
      <c r="BH14" s="187">
        <f t="shared" si="27"/>
        <v>0</v>
      </c>
      <c r="BI14" s="189"/>
      <c r="BJ14" s="189">
        <f t="shared" si="28"/>
        <v>0</v>
      </c>
      <c r="BK14" s="189"/>
      <c r="BL14" s="189">
        <f t="shared" si="29"/>
        <v>0</v>
      </c>
      <c r="BM14" s="189"/>
      <c r="BN14" s="189">
        <f t="shared" si="30"/>
        <v>0</v>
      </c>
      <c r="BO14" s="189"/>
      <c r="BP14" s="189">
        <f t="shared" si="31"/>
        <v>0</v>
      </c>
      <c r="BQ14" s="189"/>
      <c r="BR14" s="189">
        <f t="shared" si="32"/>
        <v>0</v>
      </c>
      <c r="BS14" s="190">
        <f t="shared" si="33"/>
        <v>35</v>
      </c>
      <c r="BT14" s="190">
        <f t="shared" si="33"/>
        <v>30100</v>
      </c>
    </row>
    <row r="15" spans="1:72" ht="12.75">
      <c r="A15" s="61">
        <v>7</v>
      </c>
      <c r="B15" s="41" t="s">
        <v>20</v>
      </c>
      <c r="C15" s="47" t="s">
        <v>14</v>
      </c>
      <c r="D15" s="48">
        <v>1122</v>
      </c>
      <c r="E15" s="39">
        <v>8</v>
      </c>
      <c r="F15" s="124">
        <f t="shared" si="1"/>
        <v>8976</v>
      </c>
      <c r="G15" s="39">
        <v>6</v>
      </c>
      <c r="H15" s="40">
        <f t="shared" si="2"/>
        <v>6732</v>
      </c>
      <c r="I15" s="40"/>
      <c r="J15" s="40">
        <f t="shared" si="3"/>
        <v>0</v>
      </c>
      <c r="K15" s="40"/>
      <c r="L15" s="40">
        <f t="shared" si="4"/>
        <v>0</v>
      </c>
      <c r="M15" s="40"/>
      <c r="N15" s="40">
        <f t="shared" si="5"/>
        <v>0</v>
      </c>
      <c r="O15" s="40"/>
      <c r="P15" s="40">
        <f t="shared" si="6"/>
        <v>0</v>
      </c>
      <c r="Q15" s="40">
        <v>6</v>
      </c>
      <c r="R15" s="40">
        <f t="shared" si="7"/>
        <v>6732</v>
      </c>
      <c r="S15" s="40"/>
      <c r="T15" s="41">
        <f t="shared" si="8"/>
        <v>0</v>
      </c>
      <c r="U15" s="41"/>
      <c r="V15" s="41">
        <f t="shared" si="9"/>
        <v>0</v>
      </c>
      <c r="W15" s="40"/>
      <c r="X15" s="40">
        <f t="shared" si="10"/>
        <v>0</v>
      </c>
      <c r="Y15" s="40"/>
      <c r="Z15" s="40">
        <f t="shared" si="11"/>
        <v>0</v>
      </c>
      <c r="AA15" s="40"/>
      <c r="AB15" s="40">
        <f t="shared" si="12"/>
        <v>0</v>
      </c>
      <c r="AC15" s="184"/>
      <c r="AD15" s="185">
        <f t="shared" si="13"/>
        <v>0</v>
      </c>
      <c r="AE15" s="185"/>
      <c r="AF15" s="185">
        <f t="shared" si="14"/>
        <v>0</v>
      </c>
      <c r="AG15" s="185"/>
      <c r="AH15" s="186">
        <f t="shared" si="15"/>
        <v>0</v>
      </c>
      <c r="AI15" s="185"/>
      <c r="AJ15" s="185">
        <f t="shared" si="16"/>
        <v>0</v>
      </c>
      <c r="AK15" s="185"/>
      <c r="AL15" s="185">
        <f t="shared" si="17"/>
        <v>0</v>
      </c>
      <c r="AM15" s="185">
        <v>30</v>
      </c>
      <c r="AN15" s="185">
        <f t="shared" si="18"/>
        <v>33660</v>
      </c>
      <c r="AO15" s="187"/>
      <c r="AP15" s="187">
        <f t="shared" si="19"/>
        <v>0</v>
      </c>
      <c r="AQ15" s="187"/>
      <c r="AR15" s="187">
        <f t="shared" si="20"/>
        <v>0</v>
      </c>
      <c r="AS15" s="187"/>
      <c r="AT15" s="187">
        <f t="shared" si="21"/>
        <v>0</v>
      </c>
      <c r="AU15" s="187"/>
      <c r="AV15" s="188">
        <f t="shared" si="22"/>
        <v>0</v>
      </c>
      <c r="AW15" s="187"/>
      <c r="AX15" s="187">
        <f t="shared" si="23"/>
        <v>0</v>
      </c>
      <c r="AY15" s="187"/>
      <c r="AZ15" s="187">
        <f t="shared" si="24"/>
        <v>0</v>
      </c>
      <c r="BA15" s="187"/>
      <c r="BB15" s="188">
        <f t="shared" si="25"/>
        <v>0</v>
      </c>
      <c r="BC15" s="187"/>
      <c r="BD15" s="188">
        <f t="shared" si="26"/>
        <v>0</v>
      </c>
      <c r="BE15" s="188"/>
      <c r="BF15" s="188">
        <f t="shared" si="0"/>
        <v>0</v>
      </c>
      <c r="BG15" s="187"/>
      <c r="BH15" s="187">
        <f t="shared" si="27"/>
        <v>0</v>
      </c>
      <c r="BI15" s="189"/>
      <c r="BJ15" s="189">
        <f t="shared" si="28"/>
        <v>0</v>
      </c>
      <c r="BK15" s="189"/>
      <c r="BL15" s="189">
        <f t="shared" si="29"/>
        <v>0</v>
      </c>
      <c r="BM15" s="189"/>
      <c r="BN15" s="189">
        <f t="shared" si="30"/>
        <v>0</v>
      </c>
      <c r="BO15" s="189"/>
      <c r="BP15" s="189">
        <f t="shared" si="31"/>
        <v>0</v>
      </c>
      <c r="BQ15" s="189"/>
      <c r="BR15" s="189">
        <f t="shared" si="32"/>
        <v>0</v>
      </c>
      <c r="BS15" s="190">
        <f t="shared" si="33"/>
        <v>50</v>
      </c>
      <c r="BT15" s="190">
        <f t="shared" si="33"/>
        <v>56100</v>
      </c>
    </row>
    <row r="16" spans="1:72" ht="12.75">
      <c r="A16" s="61">
        <v>8</v>
      </c>
      <c r="B16" s="41" t="s">
        <v>21</v>
      </c>
      <c r="C16" s="47" t="s">
        <v>14</v>
      </c>
      <c r="D16" s="48">
        <v>1300</v>
      </c>
      <c r="E16" s="39"/>
      <c r="F16" s="124">
        <f t="shared" si="1"/>
        <v>0</v>
      </c>
      <c r="G16" s="39"/>
      <c r="H16" s="40">
        <f t="shared" si="2"/>
        <v>0</v>
      </c>
      <c r="I16" s="40"/>
      <c r="J16" s="40">
        <f t="shared" si="3"/>
        <v>0</v>
      </c>
      <c r="K16" s="40"/>
      <c r="L16" s="40">
        <f t="shared" si="4"/>
        <v>0</v>
      </c>
      <c r="M16" s="40"/>
      <c r="N16" s="40">
        <f t="shared" si="5"/>
        <v>0</v>
      </c>
      <c r="O16" s="40"/>
      <c r="P16" s="40">
        <f t="shared" si="6"/>
        <v>0</v>
      </c>
      <c r="Q16" s="40"/>
      <c r="R16" s="40">
        <f t="shared" si="7"/>
        <v>0</v>
      </c>
      <c r="S16" s="40"/>
      <c r="T16" s="41">
        <f t="shared" si="8"/>
        <v>0</v>
      </c>
      <c r="U16" s="41"/>
      <c r="V16" s="41">
        <f t="shared" si="9"/>
        <v>0</v>
      </c>
      <c r="W16" s="40"/>
      <c r="X16" s="40">
        <f t="shared" si="10"/>
        <v>0</v>
      </c>
      <c r="Y16" s="40"/>
      <c r="Z16" s="40">
        <f t="shared" si="11"/>
        <v>0</v>
      </c>
      <c r="AA16" s="40"/>
      <c r="AB16" s="40">
        <f t="shared" si="12"/>
        <v>0</v>
      </c>
      <c r="AC16" s="184"/>
      <c r="AD16" s="185">
        <f t="shared" si="13"/>
        <v>0</v>
      </c>
      <c r="AE16" s="185"/>
      <c r="AF16" s="185">
        <f t="shared" si="14"/>
        <v>0</v>
      </c>
      <c r="AG16" s="185"/>
      <c r="AH16" s="186">
        <f t="shared" si="15"/>
        <v>0</v>
      </c>
      <c r="AI16" s="185"/>
      <c r="AJ16" s="185">
        <f t="shared" si="16"/>
        <v>0</v>
      </c>
      <c r="AK16" s="185"/>
      <c r="AL16" s="185">
        <f t="shared" si="17"/>
        <v>0</v>
      </c>
      <c r="AM16" s="185">
        <v>10</v>
      </c>
      <c r="AN16" s="185">
        <f t="shared" si="18"/>
        <v>13000</v>
      </c>
      <c r="AO16" s="187"/>
      <c r="AP16" s="187">
        <f t="shared" si="19"/>
        <v>0</v>
      </c>
      <c r="AQ16" s="187"/>
      <c r="AR16" s="187">
        <f t="shared" si="20"/>
        <v>0</v>
      </c>
      <c r="AS16" s="187"/>
      <c r="AT16" s="187">
        <f t="shared" si="21"/>
        <v>0</v>
      </c>
      <c r="AU16" s="187"/>
      <c r="AV16" s="188">
        <f t="shared" si="22"/>
        <v>0</v>
      </c>
      <c r="AW16" s="187"/>
      <c r="AX16" s="187">
        <f t="shared" si="23"/>
        <v>0</v>
      </c>
      <c r="AY16" s="187"/>
      <c r="AZ16" s="187">
        <f t="shared" si="24"/>
        <v>0</v>
      </c>
      <c r="BA16" s="187"/>
      <c r="BB16" s="188">
        <f t="shared" si="25"/>
        <v>0</v>
      </c>
      <c r="BC16" s="187"/>
      <c r="BD16" s="188">
        <f t="shared" si="26"/>
        <v>0</v>
      </c>
      <c r="BE16" s="188"/>
      <c r="BF16" s="188">
        <f t="shared" si="0"/>
        <v>0</v>
      </c>
      <c r="BG16" s="187"/>
      <c r="BH16" s="187">
        <f t="shared" si="27"/>
        <v>0</v>
      </c>
      <c r="BI16" s="189"/>
      <c r="BJ16" s="189">
        <f t="shared" si="28"/>
        <v>0</v>
      </c>
      <c r="BK16" s="189"/>
      <c r="BL16" s="189">
        <f t="shared" si="29"/>
        <v>0</v>
      </c>
      <c r="BM16" s="189"/>
      <c r="BN16" s="189">
        <f t="shared" si="30"/>
        <v>0</v>
      </c>
      <c r="BO16" s="189"/>
      <c r="BP16" s="189">
        <f t="shared" si="31"/>
        <v>0</v>
      </c>
      <c r="BQ16" s="189"/>
      <c r="BR16" s="189">
        <f t="shared" si="32"/>
        <v>0</v>
      </c>
      <c r="BS16" s="190">
        <f t="shared" si="33"/>
        <v>10</v>
      </c>
      <c r="BT16" s="190">
        <f t="shared" si="33"/>
        <v>13000</v>
      </c>
    </row>
    <row r="17" spans="1:72" ht="12.75">
      <c r="A17" s="61">
        <v>9</v>
      </c>
      <c r="B17" s="41" t="s">
        <v>22</v>
      </c>
      <c r="C17" s="47"/>
      <c r="D17" s="48"/>
      <c r="E17" s="39"/>
      <c r="F17" s="124">
        <f t="shared" si="1"/>
        <v>0</v>
      </c>
      <c r="G17" s="39"/>
      <c r="H17" s="40">
        <f t="shared" si="2"/>
        <v>0</v>
      </c>
      <c r="I17" s="40"/>
      <c r="J17" s="40">
        <f t="shared" si="3"/>
        <v>0</v>
      </c>
      <c r="K17" s="40"/>
      <c r="L17" s="40">
        <f t="shared" si="4"/>
        <v>0</v>
      </c>
      <c r="M17" s="40"/>
      <c r="N17" s="40">
        <f t="shared" si="5"/>
        <v>0</v>
      </c>
      <c r="O17" s="40"/>
      <c r="P17" s="40">
        <f t="shared" si="6"/>
        <v>0</v>
      </c>
      <c r="Q17" s="40"/>
      <c r="R17" s="40">
        <f t="shared" si="7"/>
        <v>0</v>
      </c>
      <c r="S17" s="40"/>
      <c r="T17" s="41">
        <f t="shared" si="8"/>
        <v>0</v>
      </c>
      <c r="U17" s="41"/>
      <c r="V17" s="41">
        <f t="shared" si="9"/>
        <v>0</v>
      </c>
      <c r="W17" s="40"/>
      <c r="X17" s="40">
        <f t="shared" si="10"/>
        <v>0</v>
      </c>
      <c r="Y17" s="40"/>
      <c r="Z17" s="40">
        <f t="shared" si="11"/>
        <v>0</v>
      </c>
      <c r="AA17" s="40"/>
      <c r="AB17" s="40">
        <f t="shared" si="12"/>
        <v>0</v>
      </c>
      <c r="AC17" s="184"/>
      <c r="AD17" s="185">
        <f t="shared" si="13"/>
        <v>0</v>
      </c>
      <c r="AE17" s="185"/>
      <c r="AF17" s="185">
        <f t="shared" si="14"/>
        <v>0</v>
      </c>
      <c r="AG17" s="185"/>
      <c r="AH17" s="186">
        <f t="shared" si="15"/>
        <v>0</v>
      </c>
      <c r="AI17" s="185"/>
      <c r="AJ17" s="185">
        <f t="shared" si="16"/>
        <v>0</v>
      </c>
      <c r="AK17" s="185"/>
      <c r="AL17" s="185">
        <f t="shared" si="17"/>
        <v>0</v>
      </c>
      <c r="AM17" s="185"/>
      <c r="AN17" s="185">
        <f t="shared" si="18"/>
        <v>0</v>
      </c>
      <c r="AO17" s="187"/>
      <c r="AP17" s="187">
        <f t="shared" si="19"/>
        <v>0</v>
      </c>
      <c r="AQ17" s="187"/>
      <c r="AR17" s="187">
        <f t="shared" si="20"/>
        <v>0</v>
      </c>
      <c r="AS17" s="187"/>
      <c r="AT17" s="187">
        <f t="shared" si="21"/>
        <v>0</v>
      </c>
      <c r="AU17" s="187"/>
      <c r="AV17" s="188">
        <f t="shared" si="22"/>
        <v>0</v>
      </c>
      <c r="AW17" s="187"/>
      <c r="AX17" s="187">
        <f t="shared" si="23"/>
        <v>0</v>
      </c>
      <c r="AY17" s="187"/>
      <c r="AZ17" s="187">
        <f t="shared" si="24"/>
        <v>0</v>
      </c>
      <c r="BA17" s="187"/>
      <c r="BB17" s="188">
        <f t="shared" si="25"/>
        <v>0</v>
      </c>
      <c r="BC17" s="187"/>
      <c r="BD17" s="188">
        <f t="shared" si="26"/>
        <v>0</v>
      </c>
      <c r="BE17" s="188"/>
      <c r="BF17" s="188">
        <f t="shared" si="0"/>
        <v>0</v>
      </c>
      <c r="BG17" s="187"/>
      <c r="BH17" s="187">
        <f t="shared" si="27"/>
        <v>0</v>
      </c>
      <c r="BI17" s="189"/>
      <c r="BJ17" s="189">
        <f t="shared" si="28"/>
        <v>0</v>
      </c>
      <c r="BK17" s="189"/>
      <c r="BL17" s="189">
        <f t="shared" si="29"/>
        <v>0</v>
      </c>
      <c r="BM17" s="189"/>
      <c r="BN17" s="189">
        <f t="shared" si="30"/>
        <v>0</v>
      </c>
      <c r="BO17" s="189"/>
      <c r="BP17" s="189">
        <f t="shared" si="31"/>
        <v>0</v>
      </c>
      <c r="BQ17" s="189"/>
      <c r="BR17" s="189">
        <f t="shared" si="32"/>
        <v>0</v>
      </c>
      <c r="BS17" s="190">
        <f t="shared" si="33"/>
        <v>0</v>
      </c>
      <c r="BT17" s="190">
        <f t="shared" si="33"/>
        <v>0</v>
      </c>
    </row>
    <row r="18" spans="1:72" ht="12.75">
      <c r="A18" s="61">
        <v>10</v>
      </c>
      <c r="B18" s="41" t="s">
        <v>13</v>
      </c>
      <c r="C18" s="47" t="s">
        <v>23</v>
      </c>
      <c r="D18" s="48">
        <v>286</v>
      </c>
      <c r="E18" s="39"/>
      <c r="F18" s="124">
        <f t="shared" si="1"/>
        <v>0</v>
      </c>
      <c r="G18" s="39"/>
      <c r="H18" s="40">
        <f t="shared" si="2"/>
        <v>0</v>
      </c>
      <c r="I18" s="40"/>
      <c r="J18" s="40">
        <f t="shared" si="3"/>
        <v>0</v>
      </c>
      <c r="K18" s="40"/>
      <c r="L18" s="40">
        <f t="shared" si="4"/>
        <v>0</v>
      </c>
      <c r="M18" s="40"/>
      <c r="N18" s="40">
        <f t="shared" si="5"/>
        <v>0</v>
      </c>
      <c r="O18" s="40"/>
      <c r="P18" s="40">
        <f t="shared" si="6"/>
        <v>0</v>
      </c>
      <c r="Q18" s="40"/>
      <c r="R18" s="40">
        <f t="shared" si="7"/>
        <v>0</v>
      </c>
      <c r="S18" s="40"/>
      <c r="T18" s="41">
        <f t="shared" si="8"/>
        <v>0</v>
      </c>
      <c r="U18" s="41"/>
      <c r="V18" s="41">
        <f t="shared" si="9"/>
        <v>0</v>
      </c>
      <c r="W18" s="40"/>
      <c r="X18" s="40">
        <f t="shared" si="10"/>
        <v>0</v>
      </c>
      <c r="Y18" s="40"/>
      <c r="Z18" s="40">
        <f t="shared" si="11"/>
        <v>0</v>
      </c>
      <c r="AA18" s="40"/>
      <c r="AB18" s="40">
        <f t="shared" si="12"/>
        <v>0</v>
      </c>
      <c r="AC18" s="184"/>
      <c r="AD18" s="185">
        <f t="shared" si="13"/>
        <v>0</v>
      </c>
      <c r="AE18" s="185"/>
      <c r="AF18" s="185">
        <f t="shared" si="14"/>
        <v>0</v>
      </c>
      <c r="AG18" s="185"/>
      <c r="AH18" s="186">
        <f t="shared" si="15"/>
        <v>0</v>
      </c>
      <c r="AI18" s="185"/>
      <c r="AJ18" s="185">
        <f t="shared" si="16"/>
        <v>0</v>
      </c>
      <c r="AK18" s="185"/>
      <c r="AL18" s="185">
        <f t="shared" si="17"/>
        <v>0</v>
      </c>
      <c r="AM18" s="185"/>
      <c r="AN18" s="185">
        <f t="shared" si="18"/>
        <v>0</v>
      </c>
      <c r="AO18" s="187"/>
      <c r="AP18" s="187">
        <f t="shared" si="19"/>
        <v>0</v>
      </c>
      <c r="AQ18" s="187"/>
      <c r="AR18" s="187">
        <f t="shared" si="20"/>
        <v>0</v>
      </c>
      <c r="AS18" s="187"/>
      <c r="AT18" s="187">
        <f t="shared" si="21"/>
        <v>0</v>
      </c>
      <c r="AU18" s="187"/>
      <c r="AV18" s="188">
        <f t="shared" si="22"/>
        <v>0</v>
      </c>
      <c r="AW18" s="187"/>
      <c r="AX18" s="187">
        <f t="shared" si="23"/>
        <v>0</v>
      </c>
      <c r="AY18" s="187"/>
      <c r="AZ18" s="187">
        <f t="shared" si="24"/>
        <v>0</v>
      </c>
      <c r="BA18" s="187"/>
      <c r="BB18" s="188">
        <f t="shared" si="25"/>
        <v>0</v>
      </c>
      <c r="BC18" s="187"/>
      <c r="BD18" s="188">
        <f t="shared" si="26"/>
        <v>0</v>
      </c>
      <c r="BE18" s="188"/>
      <c r="BF18" s="188">
        <f t="shared" si="0"/>
        <v>0</v>
      </c>
      <c r="BG18" s="187">
        <v>2</v>
      </c>
      <c r="BH18" s="187">
        <f t="shared" si="27"/>
        <v>572</v>
      </c>
      <c r="BI18" s="189"/>
      <c r="BJ18" s="189">
        <f t="shared" si="28"/>
        <v>0</v>
      </c>
      <c r="BK18" s="189">
        <v>6</v>
      </c>
      <c r="BL18" s="189">
        <f t="shared" si="29"/>
        <v>1716</v>
      </c>
      <c r="BM18" s="189"/>
      <c r="BN18" s="189">
        <f t="shared" si="30"/>
        <v>0</v>
      </c>
      <c r="BO18" s="189"/>
      <c r="BP18" s="189">
        <f t="shared" si="31"/>
        <v>0</v>
      </c>
      <c r="BQ18" s="189"/>
      <c r="BR18" s="189">
        <f t="shared" si="32"/>
        <v>0</v>
      </c>
      <c r="BS18" s="190">
        <f t="shared" si="33"/>
        <v>8</v>
      </c>
      <c r="BT18" s="190">
        <f t="shared" si="33"/>
        <v>2288</v>
      </c>
    </row>
    <row r="19" spans="1:72" ht="12.75">
      <c r="A19" s="61">
        <v>11</v>
      </c>
      <c r="B19" s="41" t="s">
        <v>15</v>
      </c>
      <c r="C19" s="47" t="s">
        <v>23</v>
      </c>
      <c r="D19" s="48">
        <v>302</v>
      </c>
      <c r="E19" s="39"/>
      <c r="F19" s="124">
        <f t="shared" si="1"/>
        <v>0</v>
      </c>
      <c r="G19" s="39"/>
      <c r="H19" s="40">
        <f t="shared" si="2"/>
        <v>0</v>
      </c>
      <c r="I19" s="40"/>
      <c r="J19" s="40">
        <f t="shared" si="3"/>
        <v>0</v>
      </c>
      <c r="K19" s="40"/>
      <c r="L19" s="40">
        <f t="shared" si="4"/>
        <v>0</v>
      </c>
      <c r="M19" s="40"/>
      <c r="N19" s="40">
        <f t="shared" si="5"/>
        <v>0</v>
      </c>
      <c r="O19" s="40"/>
      <c r="P19" s="40">
        <f t="shared" si="6"/>
        <v>0</v>
      </c>
      <c r="Q19" s="40"/>
      <c r="R19" s="40">
        <f t="shared" si="7"/>
        <v>0</v>
      </c>
      <c r="S19" s="40"/>
      <c r="T19" s="41">
        <f t="shared" si="8"/>
        <v>0</v>
      </c>
      <c r="U19" s="41"/>
      <c r="V19" s="41">
        <f t="shared" si="9"/>
        <v>0</v>
      </c>
      <c r="W19" s="40"/>
      <c r="X19" s="40">
        <f t="shared" si="10"/>
        <v>0</v>
      </c>
      <c r="Y19" s="40"/>
      <c r="Z19" s="40">
        <f t="shared" si="11"/>
        <v>0</v>
      </c>
      <c r="AA19" s="40"/>
      <c r="AB19" s="40">
        <f t="shared" si="12"/>
        <v>0</v>
      </c>
      <c r="AC19" s="184"/>
      <c r="AD19" s="185">
        <f t="shared" si="13"/>
        <v>0</v>
      </c>
      <c r="AE19" s="185"/>
      <c r="AF19" s="185">
        <f t="shared" si="14"/>
        <v>0</v>
      </c>
      <c r="AG19" s="185"/>
      <c r="AH19" s="186">
        <f t="shared" si="15"/>
        <v>0</v>
      </c>
      <c r="AI19" s="185">
        <v>2</v>
      </c>
      <c r="AJ19" s="185">
        <f t="shared" si="16"/>
        <v>604</v>
      </c>
      <c r="AK19" s="185"/>
      <c r="AL19" s="185">
        <f t="shared" si="17"/>
        <v>0</v>
      </c>
      <c r="AM19" s="185"/>
      <c r="AN19" s="185">
        <f t="shared" si="18"/>
        <v>0</v>
      </c>
      <c r="AO19" s="187"/>
      <c r="AP19" s="187">
        <f t="shared" si="19"/>
        <v>0</v>
      </c>
      <c r="AQ19" s="187"/>
      <c r="AR19" s="187">
        <f t="shared" si="20"/>
        <v>0</v>
      </c>
      <c r="AS19" s="187"/>
      <c r="AT19" s="187">
        <f t="shared" si="21"/>
        <v>0</v>
      </c>
      <c r="AU19" s="187"/>
      <c r="AV19" s="188">
        <f t="shared" si="22"/>
        <v>0</v>
      </c>
      <c r="AW19" s="187"/>
      <c r="AX19" s="187">
        <f t="shared" si="23"/>
        <v>0</v>
      </c>
      <c r="AY19" s="187"/>
      <c r="AZ19" s="187">
        <f t="shared" si="24"/>
        <v>0</v>
      </c>
      <c r="BA19" s="187"/>
      <c r="BB19" s="188">
        <f t="shared" si="25"/>
        <v>0</v>
      </c>
      <c r="BC19" s="187"/>
      <c r="BD19" s="188">
        <f t="shared" si="26"/>
        <v>0</v>
      </c>
      <c r="BE19" s="188"/>
      <c r="BF19" s="188">
        <f t="shared" si="0"/>
        <v>0</v>
      </c>
      <c r="BG19" s="187">
        <v>2</v>
      </c>
      <c r="BH19" s="187">
        <f t="shared" si="27"/>
        <v>604</v>
      </c>
      <c r="BI19" s="189"/>
      <c r="BJ19" s="189">
        <f t="shared" si="28"/>
        <v>0</v>
      </c>
      <c r="BK19" s="189">
        <v>6</v>
      </c>
      <c r="BL19" s="189">
        <f t="shared" si="29"/>
        <v>1812</v>
      </c>
      <c r="BM19" s="189"/>
      <c r="BN19" s="189">
        <f t="shared" si="30"/>
        <v>0</v>
      </c>
      <c r="BO19" s="189"/>
      <c r="BP19" s="189">
        <f t="shared" si="31"/>
        <v>0</v>
      </c>
      <c r="BQ19" s="189"/>
      <c r="BR19" s="189">
        <f t="shared" si="32"/>
        <v>0</v>
      </c>
      <c r="BS19" s="190">
        <f t="shared" si="33"/>
        <v>10</v>
      </c>
      <c r="BT19" s="190">
        <f t="shared" si="33"/>
        <v>3020</v>
      </c>
    </row>
    <row r="20" spans="1:72" ht="12.75">
      <c r="A20" s="61">
        <v>12</v>
      </c>
      <c r="B20" s="41" t="s">
        <v>16</v>
      </c>
      <c r="C20" s="47" t="s">
        <v>23</v>
      </c>
      <c r="D20" s="48">
        <v>407</v>
      </c>
      <c r="E20" s="39">
        <v>3</v>
      </c>
      <c r="F20" s="124">
        <f t="shared" si="1"/>
        <v>1221</v>
      </c>
      <c r="G20" s="39">
        <v>3</v>
      </c>
      <c r="H20" s="40">
        <f t="shared" si="2"/>
        <v>1221</v>
      </c>
      <c r="I20" s="40"/>
      <c r="J20" s="40">
        <f t="shared" si="3"/>
        <v>0</v>
      </c>
      <c r="K20" s="40"/>
      <c r="L20" s="40">
        <f t="shared" si="4"/>
        <v>0</v>
      </c>
      <c r="M20" s="40"/>
      <c r="N20" s="40">
        <f t="shared" si="5"/>
        <v>0</v>
      </c>
      <c r="O20" s="40"/>
      <c r="P20" s="40">
        <f t="shared" si="6"/>
        <v>0</v>
      </c>
      <c r="Q20" s="40">
        <v>4</v>
      </c>
      <c r="R20" s="40">
        <f t="shared" si="7"/>
        <v>1628</v>
      </c>
      <c r="S20" s="40"/>
      <c r="T20" s="41">
        <f t="shared" si="8"/>
        <v>0</v>
      </c>
      <c r="U20" s="41"/>
      <c r="V20" s="41">
        <f t="shared" si="9"/>
        <v>0</v>
      </c>
      <c r="W20" s="40"/>
      <c r="X20" s="40">
        <f t="shared" si="10"/>
        <v>0</v>
      </c>
      <c r="Y20" s="40"/>
      <c r="Z20" s="40">
        <f t="shared" si="11"/>
        <v>0</v>
      </c>
      <c r="AA20" s="40"/>
      <c r="AB20" s="40">
        <f t="shared" si="12"/>
        <v>0</v>
      </c>
      <c r="AC20" s="184"/>
      <c r="AD20" s="185">
        <f t="shared" si="13"/>
        <v>0</v>
      </c>
      <c r="AE20" s="185"/>
      <c r="AF20" s="185">
        <f t="shared" si="14"/>
        <v>0</v>
      </c>
      <c r="AG20" s="185"/>
      <c r="AH20" s="186">
        <f t="shared" si="15"/>
        <v>0</v>
      </c>
      <c r="AI20" s="185">
        <v>2</v>
      </c>
      <c r="AJ20" s="185">
        <f t="shared" si="16"/>
        <v>814</v>
      </c>
      <c r="AK20" s="185"/>
      <c r="AL20" s="185">
        <f t="shared" si="17"/>
        <v>0</v>
      </c>
      <c r="AM20" s="185">
        <v>15</v>
      </c>
      <c r="AN20" s="185">
        <f t="shared" si="18"/>
        <v>6105</v>
      </c>
      <c r="AO20" s="187">
        <v>6</v>
      </c>
      <c r="AP20" s="187">
        <f t="shared" si="19"/>
        <v>2442</v>
      </c>
      <c r="AQ20" s="187"/>
      <c r="AR20" s="187">
        <f t="shared" si="20"/>
        <v>0</v>
      </c>
      <c r="AS20" s="187"/>
      <c r="AT20" s="187">
        <f t="shared" si="21"/>
        <v>0</v>
      </c>
      <c r="AU20" s="187"/>
      <c r="AV20" s="188">
        <f t="shared" si="22"/>
        <v>0</v>
      </c>
      <c r="AW20" s="187"/>
      <c r="AX20" s="187">
        <f t="shared" si="23"/>
        <v>0</v>
      </c>
      <c r="AY20" s="187"/>
      <c r="AZ20" s="187">
        <f t="shared" si="24"/>
        <v>0</v>
      </c>
      <c r="BA20" s="187"/>
      <c r="BB20" s="188">
        <f t="shared" si="25"/>
        <v>0</v>
      </c>
      <c r="BC20" s="187"/>
      <c r="BD20" s="188">
        <f t="shared" si="26"/>
        <v>0</v>
      </c>
      <c r="BE20" s="188"/>
      <c r="BF20" s="188">
        <f t="shared" si="0"/>
        <v>0</v>
      </c>
      <c r="BG20" s="187"/>
      <c r="BH20" s="187">
        <f t="shared" si="27"/>
        <v>0</v>
      </c>
      <c r="BI20" s="189"/>
      <c r="BJ20" s="189">
        <f t="shared" si="28"/>
        <v>0</v>
      </c>
      <c r="BK20" s="189"/>
      <c r="BL20" s="189">
        <f t="shared" si="29"/>
        <v>0</v>
      </c>
      <c r="BM20" s="189"/>
      <c r="BN20" s="189">
        <f t="shared" si="30"/>
        <v>0</v>
      </c>
      <c r="BO20" s="189"/>
      <c r="BP20" s="189">
        <f t="shared" si="31"/>
        <v>0</v>
      </c>
      <c r="BQ20" s="189"/>
      <c r="BR20" s="189">
        <f t="shared" si="32"/>
        <v>0</v>
      </c>
      <c r="BS20" s="190">
        <f t="shared" si="33"/>
        <v>33</v>
      </c>
      <c r="BT20" s="190">
        <f t="shared" si="33"/>
        <v>13431</v>
      </c>
    </row>
    <row r="21" spans="1:72" ht="12.75">
      <c r="A21" s="61">
        <v>13</v>
      </c>
      <c r="B21" s="41" t="s">
        <v>17</v>
      </c>
      <c r="C21" s="47"/>
      <c r="D21" s="48">
        <v>497</v>
      </c>
      <c r="E21" s="39">
        <f>2</f>
        <v>2</v>
      </c>
      <c r="F21" s="124">
        <f t="shared" si="1"/>
        <v>994</v>
      </c>
      <c r="G21" s="39"/>
      <c r="H21" s="40">
        <f t="shared" si="2"/>
        <v>0</v>
      </c>
      <c r="I21" s="40"/>
      <c r="J21" s="40">
        <f t="shared" si="3"/>
        <v>0</v>
      </c>
      <c r="K21" s="40"/>
      <c r="L21" s="40">
        <f t="shared" si="4"/>
        <v>0</v>
      </c>
      <c r="M21" s="40"/>
      <c r="N21" s="40">
        <f t="shared" si="5"/>
        <v>0</v>
      </c>
      <c r="O21" s="40"/>
      <c r="P21" s="40">
        <f t="shared" si="6"/>
        <v>0</v>
      </c>
      <c r="Q21" s="40"/>
      <c r="R21" s="40">
        <f t="shared" si="7"/>
        <v>0</v>
      </c>
      <c r="S21" s="40"/>
      <c r="T21" s="41">
        <f t="shared" si="8"/>
        <v>0</v>
      </c>
      <c r="U21" s="41"/>
      <c r="V21" s="41">
        <f t="shared" si="9"/>
        <v>0</v>
      </c>
      <c r="W21" s="40"/>
      <c r="X21" s="40">
        <f t="shared" si="10"/>
        <v>0</v>
      </c>
      <c r="Y21" s="40"/>
      <c r="Z21" s="40">
        <f t="shared" si="11"/>
        <v>0</v>
      </c>
      <c r="AA21" s="40"/>
      <c r="AB21" s="40">
        <f t="shared" si="12"/>
        <v>0</v>
      </c>
      <c r="AC21" s="184"/>
      <c r="AD21" s="185">
        <f t="shared" si="13"/>
        <v>0</v>
      </c>
      <c r="AE21" s="185"/>
      <c r="AF21" s="185">
        <f t="shared" si="14"/>
        <v>0</v>
      </c>
      <c r="AG21" s="185"/>
      <c r="AH21" s="186">
        <f t="shared" si="15"/>
        <v>0</v>
      </c>
      <c r="AI21" s="185"/>
      <c r="AJ21" s="185">
        <f t="shared" si="16"/>
        <v>0</v>
      </c>
      <c r="AK21" s="185"/>
      <c r="AL21" s="185">
        <f t="shared" si="17"/>
        <v>0</v>
      </c>
      <c r="AM21" s="185"/>
      <c r="AN21" s="185">
        <f t="shared" si="18"/>
        <v>0</v>
      </c>
      <c r="AO21" s="187"/>
      <c r="AP21" s="187">
        <f t="shared" si="19"/>
        <v>0</v>
      </c>
      <c r="AQ21" s="187"/>
      <c r="AR21" s="187">
        <f t="shared" si="20"/>
        <v>0</v>
      </c>
      <c r="AS21" s="187"/>
      <c r="AT21" s="187">
        <f t="shared" si="21"/>
        <v>0</v>
      </c>
      <c r="AU21" s="187"/>
      <c r="AV21" s="188">
        <f t="shared" si="22"/>
        <v>0</v>
      </c>
      <c r="AW21" s="187"/>
      <c r="AX21" s="187">
        <f t="shared" si="23"/>
        <v>0</v>
      </c>
      <c r="AY21" s="187"/>
      <c r="AZ21" s="187">
        <f t="shared" si="24"/>
        <v>0</v>
      </c>
      <c r="BA21" s="187"/>
      <c r="BB21" s="188">
        <f t="shared" si="25"/>
        <v>0</v>
      </c>
      <c r="BC21" s="187"/>
      <c r="BD21" s="188">
        <f t="shared" si="26"/>
        <v>0</v>
      </c>
      <c r="BE21" s="188"/>
      <c r="BF21" s="188">
        <f t="shared" si="0"/>
        <v>0</v>
      </c>
      <c r="BG21" s="187"/>
      <c r="BH21" s="187">
        <f t="shared" si="27"/>
        <v>0</v>
      </c>
      <c r="BI21" s="189"/>
      <c r="BJ21" s="189">
        <f t="shared" si="28"/>
        <v>0</v>
      </c>
      <c r="BK21" s="189"/>
      <c r="BL21" s="189">
        <f t="shared" si="29"/>
        <v>0</v>
      </c>
      <c r="BM21" s="189"/>
      <c r="BN21" s="189">
        <f t="shared" si="30"/>
        <v>0</v>
      </c>
      <c r="BO21" s="189"/>
      <c r="BP21" s="189">
        <f t="shared" si="31"/>
        <v>0</v>
      </c>
      <c r="BQ21" s="189"/>
      <c r="BR21" s="189">
        <f t="shared" si="32"/>
        <v>0</v>
      </c>
      <c r="BS21" s="190">
        <f t="shared" si="33"/>
        <v>2</v>
      </c>
      <c r="BT21" s="190">
        <f t="shared" si="33"/>
        <v>994</v>
      </c>
    </row>
    <row r="22" spans="1:72" ht="12.75">
      <c r="A22" s="61">
        <v>14</v>
      </c>
      <c r="B22" s="41" t="s">
        <v>18</v>
      </c>
      <c r="C22" s="47"/>
      <c r="D22" s="48">
        <v>594</v>
      </c>
      <c r="E22" s="39"/>
      <c r="F22" s="124">
        <f t="shared" si="1"/>
        <v>0</v>
      </c>
      <c r="G22" s="39"/>
      <c r="H22" s="40">
        <f t="shared" si="2"/>
        <v>0</v>
      </c>
      <c r="I22" s="40"/>
      <c r="J22" s="40">
        <f t="shared" si="3"/>
        <v>0</v>
      </c>
      <c r="K22" s="40"/>
      <c r="L22" s="40">
        <f t="shared" si="4"/>
        <v>0</v>
      </c>
      <c r="M22" s="40"/>
      <c r="N22" s="40">
        <f t="shared" si="5"/>
        <v>0</v>
      </c>
      <c r="O22" s="40"/>
      <c r="P22" s="40">
        <f t="shared" si="6"/>
        <v>0</v>
      </c>
      <c r="Q22" s="40"/>
      <c r="R22" s="40">
        <f t="shared" si="7"/>
        <v>0</v>
      </c>
      <c r="S22" s="40"/>
      <c r="T22" s="41">
        <f t="shared" si="8"/>
        <v>0</v>
      </c>
      <c r="U22" s="41"/>
      <c r="V22" s="41">
        <f t="shared" si="9"/>
        <v>0</v>
      </c>
      <c r="W22" s="40"/>
      <c r="X22" s="40">
        <f t="shared" si="10"/>
        <v>0</v>
      </c>
      <c r="Y22" s="40"/>
      <c r="Z22" s="40">
        <f t="shared" si="11"/>
        <v>0</v>
      </c>
      <c r="AA22" s="40"/>
      <c r="AB22" s="40">
        <f t="shared" si="12"/>
        <v>0</v>
      </c>
      <c r="AC22" s="184"/>
      <c r="AD22" s="185">
        <f t="shared" si="13"/>
        <v>0</v>
      </c>
      <c r="AE22" s="185"/>
      <c r="AF22" s="185">
        <f t="shared" si="14"/>
        <v>0</v>
      </c>
      <c r="AG22" s="185"/>
      <c r="AH22" s="186">
        <f t="shared" si="15"/>
        <v>0</v>
      </c>
      <c r="AI22" s="185"/>
      <c r="AJ22" s="185">
        <f t="shared" si="16"/>
        <v>0</v>
      </c>
      <c r="AK22" s="185"/>
      <c r="AL22" s="185">
        <f t="shared" si="17"/>
        <v>0</v>
      </c>
      <c r="AM22" s="185"/>
      <c r="AN22" s="185">
        <f t="shared" si="18"/>
        <v>0</v>
      </c>
      <c r="AO22" s="187"/>
      <c r="AP22" s="187">
        <f t="shared" si="19"/>
        <v>0</v>
      </c>
      <c r="AQ22" s="187"/>
      <c r="AR22" s="187">
        <f t="shared" si="20"/>
        <v>0</v>
      </c>
      <c r="AS22" s="187"/>
      <c r="AT22" s="187">
        <f t="shared" si="21"/>
        <v>0</v>
      </c>
      <c r="AU22" s="187"/>
      <c r="AV22" s="188">
        <f t="shared" si="22"/>
        <v>0</v>
      </c>
      <c r="AW22" s="187"/>
      <c r="AX22" s="187">
        <f t="shared" si="23"/>
        <v>0</v>
      </c>
      <c r="AY22" s="187"/>
      <c r="AZ22" s="187">
        <f t="shared" si="24"/>
        <v>0</v>
      </c>
      <c r="BA22" s="187"/>
      <c r="BB22" s="188">
        <f t="shared" si="25"/>
        <v>0</v>
      </c>
      <c r="BC22" s="187"/>
      <c r="BD22" s="188">
        <f t="shared" si="26"/>
        <v>0</v>
      </c>
      <c r="BE22" s="188"/>
      <c r="BF22" s="188">
        <f t="shared" si="0"/>
        <v>0</v>
      </c>
      <c r="BG22" s="187"/>
      <c r="BH22" s="187">
        <f t="shared" si="27"/>
        <v>0</v>
      </c>
      <c r="BI22" s="189"/>
      <c r="BJ22" s="189">
        <f t="shared" si="28"/>
        <v>0</v>
      </c>
      <c r="BK22" s="189"/>
      <c r="BL22" s="189">
        <f t="shared" si="29"/>
        <v>0</v>
      </c>
      <c r="BM22" s="189"/>
      <c r="BN22" s="189">
        <f t="shared" si="30"/>
        <v>0</v>
      </c>
      <c r="BO22" s="189"/>
      <c r="BP22" s="189">
        <f t="shared" si="31"/>
        <v>0</v>
      </c>
      <c r="BQ22" s="189"/>
      <c r="BR22" s="189">
        <f t="shared" si="32"/>
        <v>0</v>
      </c>
      <c r="BS22" s="190">
        <f t="shared" si="33"/>
        <v>0</v>
      </c>
      <c r="BT22" s="190">
        <f t="shared" si="33"/>
        <v>0</v>
      </c>
    </row>
    <row r="23" spans="1:72" ht="12.75">
      <c r="A23" s="61">
        <v>15</v>
      </c>
      <c r="B23" s="41" t="s">
        <v>24</v>
      </c>
      <c r="C23" s="47" t="s">
        <v>23</v>
      </c>
      <c r="D23" s="48">
        <v>957</v>
      </c>
      <c r="E23" s="39"/>
      <c r="F23" s="124">
        <f t="shared" si="1"/>
        <v>0</v>
      </c>
      <c r="G23" s="39"/>
      <c r="H23" s="40">
        <f t="shared" si="2"/>
        <v>0</v>
      </c>
      <c r="I23" s="40"/>
      <c r="J23" s="40">
        <f t="shared" si="3"/>
        <v>0</v>
      </c>
      <c r="K23" s="40"/>
      <c r="L23" s="40">
        <f t="shared" si="4"/>
        <v>0</v>
      </c>
      <c r="M23" s="40"/>
      <c r="N23" s="40">
        <f t="shared" si="5"/>
        <v>0</v>
      </c>
      <c r="O23" s="40"/>
      <c r="P23" s="40">
        <f t="shared" si="6"/>
        <v>0</v>
      </c>
      <c r="Q23" s="40"/>
      <c r="R23" s="40">
        <f t="shared" si="7"/>
        <v>0</v>
      </c>
      <c r="S23" s="40"/>
      <c r="T23" s="41">
        <f t="shared" si="8"/>
        <v>0</v>
      </c>
      <c r="U23" s="41"/>
      <c r="V23" s="41">
        <f t="shared" si="9"/>
        <v>0</v>
      </c>
      <c r="W23" s="40"/>
      <c r="X23" s="40">
        <f t="shared" si="10"/>
        <v>0</v>
      </c>
      <c r="Y23" s="40"/>
      <c r="Z23" s="40">
        <f t="shared" si="11"/>
        <v>0</v>
      </c>
      <c r="AA23" s="40"/>
      <c r="AB23" s="40">
        <f t="shared" si="12"/>
        <v>0</v>
      </c>
      <c r="AC23" s="184"/>
      <c r="AD23" s="185">
        <f t="shared" si="13"/>
        <v>0</v>
      </c>
      <c r="AE23" s="185"/>
      <c r="AF23" s="185">
        <f t="shared" si="14"/>
        <v>0</v>
      </c>
      <c r="AG23" s="185"/>
      <c r="AH23" s="186">
        <f t="shared" si="15"/>
        <v>0</v>
      </c>
      <c r="AI23" s="185"/>
      <c r="AJ23" s="185">
        <f t="shared" si="16"/>
        <v>0</v>
      </c>
      <c r="AK23" s="185"/>
      <c r="AL23" s="185">
        <f t="shared" si="17"/>
        <v>0</v>
      </c>
      <c r="AM23" s="185"/>
      <c r="AN23" s="185">
        <f t="shared" si="18"/>
        <v>0</v>
      </c>
      <c r="AO23" s="187"/>
      <c r="AP23" s="187">
        <f t="shared" si="19"/>
        <v>0</v>
      </c>
      <c r="AQ23" s="187"/>
      <c r="AR23" s="187">
        <f t="shared" si="20"/>
        <v>0</v>
      </c>
      <c r="AS23" s="187"/>
      <c r="AT23" s="187">
        <f t="shared" si="21"/>
        <v>0</v>
      </c>
      <c r="AU23" s="187"/>
      <c r="AV23" s="188">
        <f t="shared" si="22"/>
        <v>0</v>
      </c>
      <c r="AW23" s="187"/>
      <c r="AX23" s="187">
        <f t="shared" si="23"/>
        <v>0</v>
      </c>
      <c r="AY23" s="187"/>
      <c r="AZ23" s="187">
        <f t="shared" si="24"/>
        <v>0</v>
      </c>
      <c r="BA23" s="187"/>
      <c r="BB23" s="188">
        <f t="shared" si="25"/>
        <v>0</v>
      </c>
      <c r="BC23" s="187"/>
      <c r="BD23" s="188">
        <f t="shared" si="26"/>
        <v>0</v>
      </c>
      <c r="BE23" s="188"/>
      <c r="BF23" s="188">
        <f t="shared" si="0"/>
        <v>0</v>
      </c>
      <c r="BG23" s="187"/>
      <c r="BH23" s="187">
        <f t="shared" si="27"/>
        <v>0</v>
      </c>
      <c r="BI23" s="189"/>
      <c r="BJ23" s="189">
        <f t="shared" si="28"/>
        <v>0</v>
      </c>
      <c r="BK23" s="189"/>
      <c r="BL23" s="189">
        <f t="shared" si="29"/>
        <v>0</v>
      </c>
      <c r="BM23" s="189"/>
      <c r="BN23" s="189">
        <f t="shared" si="30"/>
        <v>0</v>
      </c>
      <c r="BO23" s="189"/>
      <c r="BP23" s="189">
        <f t="shared" si="31"/>
        <v>0</v>
      </c>
      <c r="BQ23" s="189"/>
      <c r="BR23" s="189">
        <f t="shared" si="32"/>
        <v>0</v>
      </c>
      <c r="BS23" s="190">
        <f t="shared" si="33"/>
        <v>0</v>
      </c>
      <c r="BT23" s="190">
        <f t="shared" si="33"/>
        <v>0</v>
      </c>
    </row>
    <row r="24" spans="1:72" ht="12.75">
      <c r="A24" s="61">
        <v>16</v>
      </c>
      <c r="B24" s="41" t="s">
        <v>25</v>
      </c>
      <c r="C24" s="47"/>
      <c r="D24" s="48"/>
      <c r="E24" s="39"/>
      <c r="F24" s="124">
        <f t="shared" si="1"/>
        <v>0</v>
      </c>
      <c r="G24" s="39"/>
      <c r="H24" s="40">
        <f t="shared" si="2"/>
        <v>0</v>
      </c>
      <c r="I24" s="40"/>
      <c r="J24" s="40">
        <f t="shared" si="3"/>
        <v>0</v>
      </c>
      <c r="K24" s="40"/>
      <c r="L24" s="40">
        <f t="shared" si="4"/>
        <v>0</v>
      </c>
      <c r="M24" s="40"/>
      <c r="N24" s="40">
        <f t="shared" si="5"/>
        <v>0</v>
      </c>
      <c r="O24" s="40"/>
      <c r="P24" s="40">
        <f t="shared" si="6"/>
        <v>0</v>
      </c>
      <c r="Q24" s="40"/>
      <c r="R24" s="40">
        <f t="shared" si="7"/>
        <v>0</v>
      </c>
      <c r="S24" s="40"/>
      <c r="T24" s="41">
        <f t="shared" si="8"/>
        <v>0</v>
      </c>
      <c r="U24" s="41"/>
      <c r="V24" s="41">
        <f t="shared" si="9"/>
        <v>0</v>
      </c>
      <c r="W24" s="40"/>
      <c r="X24" s="40">
        <f t="shared" si="10"/>
        <v>0</v>
      </c>
      <c r="Y24" s="40"/>
      <c r="Z24" s="40">
        <f t="shared" si="11"/>
        <v>0</v>
      </c>
      <c r="AA24" s="40"/>
      <c r="AB24" s="40">
        <f t="shared" si="12"/>
        <v>0</v>
      </c>
      <c r="AC24" s="184"/>
      <c r="AD24" s="185">
        <f t="shared" si="13"/>
        <v>0</v>
      </c>
      <c r="AE24" s="185"/>
      <c r="AF24" s="185">
        <f t="shared" si="14"/>
        <v>0</v>
      </c>
      <c r="AG24" s="185"/>
      <c r="AH24" s="186">
        <f t="shared" si="15"/>
        <v>0</v>
      </c>
      <c r="AI24" s="185"/>
      <c r="AJ24" s="185">
        <f t="shared" si="16"/>
        <v>0</v>
      </c>
      <c r="AK24" s="185"/>
      <c r="AL24" s="185">
        <f t="shared" si="17"/>
        <v>0</v>
      </c>
      <c r="AM24" s="185"/>
      <c r="AN24" s="185">
        <f t="shared" si="18"/>
        <v>0</v>
      </c>
      <c r="AO24" s="187"/>
      <c r="AP24" s="187">
        <f t="shared" si="19"/>
        <v>0</v>
      </c>
      <c r="AQ24" s="187"/>
      <c r="AR24" s="187">
        <f t="shared" si="20"/>
        <v>0</v>
      </c>
      <c r="AS24" s="187"/>
      <c r="AT24" s="187">
        <f t="shared" si="21"/>
        <v>0</v>
      </c>
      <c r="AU24" s="187"/>
      <c r="AV24" s="188">
        <f t="shared" si="22"/>
        <v>0</v>
      </c>
      <c r="AW24" s="187"/>
      <c r="AX24" s="187">
        <f t="shared" si="23"/>
        <v>0</v>
      </c>
      <c r="AY24" s="187"/>
      <c r="AZ24" s="187">
        <f t="shared" si="24"/>
        <v>0</v>
      </c>
      <c r="BA24" s="187"/>
      <c r="BB24" s="188">
        <f t="shared" si="25"/>
        <v>0</v>
      </c>
      <c r="BC24" s="187"/>
      <c r="BD24" s="188">
        <f t="shared" si="26"/>
        <v>0</v>
      </c>
      <c r="BE24" s="188"/>
      <c r="BF24" s="188">
        <f t="shared" si="0"/>
        <v>0</v>
      </c>
      <c r="BG24" s="187"/>
      <c r="BH24" s="187">
        <f t="shared" si="27"/>
        <v>0</v>
      </c>
      <c r="BI24" s="189"/>
      <c r="BJ24" s="189">
        <f t="shared" si="28"/>
        <v>0</v>
      </c>
      <c r="BK24" s="189"/>
      <c r="BL24" s="189">
        <f t="shared" si="29"/>
        <v>0</v>
      </c>
      <c r="BM24" s="189"/>
      <c r="BN24" s="189">
        <f t="shared" si="30"/>
        <v>0</v>
      </c>
      <c r="BO24" s="189"/>
      <c r="BP24" s="189">
        <f t="shared" si="31"/>
        <v>0</v>
      </c>
      <c r="BQ24" s="189"/>
      <c r="BR24" s="189">
        <f t="shared" si="32"/>
        <v>0</v>
      </c>
      <c r="BS24" s="190">
        <f t="shared" si="33"/>
        <v>0</v>
      </c>
      <c r="BT24" s="190">
        <f t="shared" si="33"/>
        <v>0</v>
      </c>
    </row>
    <row r="25" spans="1:72" ht="12.75">
      <c r="A25" s="61">
        <v>17</v>
      </c>
      <c r="B25" s="41" t="s">
        <v>24</v>
      </c>
      <c r="C25" s="47" t="s">
        <v>23</v>
      </c>
      <c r="D25" s="48">
        <v>3113</v>
      </c>
      <c r="E25" s="39"/>
      <c r="F25" s="124">
        <f t="shared" si="1"/>
        <v>0</v>
      </c>
      <c r="G25" s="39"/>
      <c r="H25" s="40">
        <f t="shared" si="2"/>
        <v>0</v>
      </c>
      <c r="I25" s="40"/>
      <c r="J25" s="40">
        <f t="shared" si="3"/>
        <v>0</v>
      </c>
      <c r="K25" s="40"/>
      <c r="L25" s="40">
        <f t="shared" si="4"/>
        <v>0</v>
      </c>
      <c r="M25" s="40"/>
      <c r="N25" s="40">
        <f t="shared" si="5"/>
        <v>0</v>
      </c>
      <c r="O25" s="40"/>
      <c r="P25" s="40">
        <f t="shared" si="6"/>
        <v>0</v>
      </c>
      <c r="Q25" s="40"/>
      <c r="R25" s="40">
        <f t="shared" si="7"/>
        <v>0</v>
      </c>
      <c r="S25" s="40"/>
      <c r="T25" s="41">
        <f t="shared" si="8"/>
        <v>0</v>
      </c>
      <c r="U25" s="41"/>
      <c r="V25" s="41">
        <f t="shared" si="9"/>
        <v>0</v>
      </c>
      <c r="W25" s="40"/>
      <c r="X25" s="40">
        <f t="shared" si="10"/>
        <v>0</v>
      </c>
      <c r="Y25" s="40"/>
      <c r="Z25" s="40">
        <f t="shared" si="11"/>
        <v>0</v>
      </c>
      <c r="AA25" s="40"/>
      <c r="AB25" s="40">
        <f t="shared" si="12"/>
        <v>0</v>
      </c>
      <c r="AC25" s="184"/>
      <c r="AD25" s="185">
        <f t="shared" si="13"/>
        <v>0</v>
      </c>
      <c r="AE25" s="185"/>
      <c r="AF25" s="185">
        <f t="shared" si="14"/>
        <v>0</v>
      </c>
      <c r="AG25" s="185"/>
      <c r="AH25" s="186">
        <f t="shared" si="15"/>
        <v>0</v>
      </c>
      <c r="AI25" s="185"/>
      <c r="AJ25" s="185">
        <f t="shared" si="16"/>
        <v>0</v>
      </c>
      <c r="AK25" s="185"/>
      <c r="AL25" s="185">
        <f t="shared" si="17"/>
        <v>0</v>
      </c>
      <c r="AM25" s="185"/>
      <c r="AN25" s="185">
        <f t="shared" si="18"/>
        <v>0</v>
      </c>
      <c r="AO25" s="187"/>
      <c r="AP25" s="187">
        <f t="shared" si="19"/>
        <v>0</v>
      </c>
      <c r="AQ25" s="187"/>
      <c r="AR25" s="187">
        <f t="shared" si="20"/>
        <v>0</v>
      </c>
      <c r="AS25" s="187"/>
      <c r="AT25" s="187">
        <f t="shared" si="21"/>
        <v>0</v>
      </c>
      <c r="AU25" s="187"/>
      <c r="AV25" s="188">
        <f t="shared" si="22"/>
        <v>0</v>
      </c>
      <c r="AW25" s="187"/>
      <c r="AX25" s="187">
        <f t="shared" si="23"/>
        <v>0</v>
      </c>
      <c r="AY25" s="187"/>
      <c r="AZ25" s="187">
        <f t="shared" si="24"/>
        <v>0</v>
      </c>
      <c r="BA25" s="187"/>
      <c r="BB25" s="188">
        <f t="shared" si="25"/>
        <v>0</v>
      </c>
      <c r="BC25" s="187"/>
      <c r="BD25" s="188">
        <f t="shared" si="26"/>
        <v>0</v>
      </c>
      <c r="BE25" s="188"/>
      <c r="BF25" s="188">
        <f t="shared" si="0"/>
        <v>0</v>
      </c>
      <c r="BG25" s="187"/>
      <c r="BH25" s="187">
        <f t="shared" si="27"/>
        <v>0</v>
      </c>
      <c r="BI25" s="189"/>
      <c r="BJ25" s="189">
        <f t="shared" si="28"/>
        <v>0</v>
      </c>
      <c r="BK25" s="189"/>
      <c r="BL25" s="189">
        <f t="shared" si="29"/>
        <v>0</v>
      </c>
      <c r="BM25" s="189"/>
      <c r="BN25" s="189">
        <f t="shared" si="30"/>
        <v>0</v>
      </c>
      <c r="BO25" s="189"/>
      <c r="BP25" s="189">
        <f t="shared" si="31"/>
        <v>0</v>
      </c>
      <c r="BQ25" s="189"/>
      <c r="BR25" s="189">
        <f t="shared" si="32"/>
        <v>0</v>
      </c>
      <c r="BS25" s="190">
        <f t="shared" si="33"/>
        <v>0</v>
      </c>
      <c r="BT25" s="190">
        <f t="shared" si="33"/>
        <v>0</v>
      </c>
    </row>
    <row r="26" spans="1:72" ht="12.75">
      <c r="A26" s="61">
        <v>18</v>
      </c>
      <c r="B26" s="41" t="s">
        <v>26</v>
      </c>
      <c r="C26" s="47" t="s">
        <v>23</v>
      </c>
      <c r="D26" s="48">
        <v>4917</v>
      </c>
      <c r="E26" s="39"/>
      <c r="F26" s="124">
        <f t="shared" si="1"/>
        <v>0</v>
      </c>
      <c r="G26" s="39"/>
      <c r="H26" s="40">
        <f t="shared" si="2"/>
        <v>0</v>
      </c>
      <c r="I26" s="40"/>
      <c r="J26" s="40">
        <f t="shared" si="3"/>
        <v>0</v>
      </c>
      <c r="K26" s="40"/>
      <c r="L26" s="40">
        <f t="shared" si="4"/>
        <v>0</v>
      </c>
      <c r="M26" s="40"/>
      <c r="N26" s="40">
        <f t="shared" si="5"/>
        <v>0</v>
      </c>
      <c r="O26" s="40"/>
      <c r="P26" s="40">
        <f t="shared" si="6"/>
        <v>0</v>
      </c>
      <c r="Q26" s="40"/>
      <c r="R26" s="40">
        <f t="shared" si="7"/>
        <v>0</v>
      </c>
      <c r="S26" s="40"/>
      <c r="T26" s="41">
        <f t="shared" si="8"/>
        <v>0</v>
      </c>
      <c r="U26" s="41"/>
      <c r="V26" s="41">
        <f t="shared" si="9"/>
        <v>0</v>
      </c>
      <c r="W26" s="40"/>
      <c r="X26" s="40">
        <f t="shared" si="10"/>
        <v>0</v>
      </c>
      <c r="Y26" s="40"/>
      <c r="Z26" s="40">
        <f t="shared" si="11"/>
        <v>0</v>
      </c>
      <c r="AA26" s="40"/>
      <c r="AB26" s="40">
        <f t="shared" si="12"/>
        <v>0</v>
      </c>
      <c r="AC26" s="184"/>
      <c r="AD26" s="185">
        <f t="shared" si="13"/>
        <v>0</v>
      </c>
      <c r="AE26" s="185"/>
      <c r="AF26" s="185">
        <f t="shared" si="14"/>
        <v>0</v>
      </c>
      <c r="AG26" s="185"/>
      <c r="AH26" s="186">
        <f t="shared" si="15"/>
        <v>0</v>
      </c>
      <c r="AI26" s="185"/>
      <c r="AJ26" s="185">
        <f t="shared" si="16"/>
        <v>0</v>
      </c>
      <c r="AK26" s="185"/>
      <c r="AL26" s="185">
        <f t="shared" si="17"/>
        <v>0</v>
      </c>
      <c r="AM26" s="185"/>
      <c r="AN26" s="185">
        <f t="shared" si="18"/>
        <v>0</v>
      </c>
      <c r="AO26" s="187"/>
      <c r="AP26" s="187">
        <f t="shared" si="19"/>
        <v>0</v>
      </c>
      <c r="AQ26" s="187"/>
      <c r="AR26" s="187">
        <f t="shared" si="20"/>
        <v>0</v>
      </c>
      <c r="AS26" s="187"/>
      <c r="AT26" s="187">
        <f t="shared" si="21"/>
        <v>0</v>
      </c>
      <c r="AU26" s="187"/>
      <c r="AV26" s="188">
        <f t="shared" si="22"/>
        <v>0</v>
      </c>
      <c r="AW26" s="187"/>
      <c r="AX26" s="187">
        <f t="shared" si="23"/>
        <v>0</v>
      </c>
      <c r="AY26" s="187"/>
      <c r="AZ26" s="187">
        <f t="shared" si="24"/>
        <v>0</v>
      </c>
      <c r="BA26" s="187"/>
      <c r="BB26" s="188">
        <f t="shared" si="25"/>
        <v>0</v>
      </c>
      <c r="BC26" s="187"/>
      <c r="BD26" s="188">
        <f t="shared" si="26"/>
        <v>0</v>
      </c>
      <c r="BE26" s="188"/>
      <c r="BF26" s="188">
        <f t="shared" si="0"/>
        <v>0</v>
      </c>
      <c r="BG26" s="187"/>
      <c r="BH26" s="187">
        <f t="shared" si="27"/>
        <v>0</v>
      </c>
      <c r="BI26" s="189"/>
      <c r="BJ26" s="189">
        <f t="shared" si="28"/>
        <v>0</v>
      </c>
      <c r="BK26" s="189"/>
      <c r="BL26" s="189">
        <f t="shared" si="29"/>
        <v>0</v>
      </c>
      <c r="BM26" s="189"/>
      <c r="BN26" s="189">
        <f t="shared" si="30"/>
        <v>0</v>
      </c>
      <c r="BO26" s="189"/>
      <c r="BP26" s="189">
        <f t="shared" si="31"/>
        <v>0</v>
      </c>
      <c r="BQ26" s="189"/>
      <c r="BR26" s="189">
        <f t="shared" si="32"/>
        <v>0</v>
      </c>
      <c r="BS26" s="190">
        <f t="shared" si="33"/>
        <v>0</v>
      </c>
      <c r="BT26" s="190">
        <f t="shared" si="33"/>
        <v>0</v>
      </c>
    </row>
    <row r="27" spans="1:72" ht="14.25">
      <c r="A27" s="61">
        <v>19</v>
      </c>
      <c r="B27" s="191" t="s">
        <v>27</v>
      </c>
      <c r="C27" s="47"/>
      <c r="D27" s="48"/>
      <c r="E27" s="39"/>
      <c r="F27" s="124">
        <f t="shared" si="1"/>
        <v>0</v>
      </c>
      <c r="G27" s="39"/>
      <c r="H27" s="40">
        <f t="shared" si="2"/>
        <v>0</v>
      </c>
      <c r="I27" s="40"/>
      <c r="J27" s="40">
        <f t="shared" si="3"/>
        <v>0</v>
      </c>
      <c r="K27" s="40"/>
      <c r="L27" s="40">
        <f t="shared" si="4"/>
        <v>0</v>
      </c>
      <c r="M27" s="40"/>
      <c r="N27" s="40">
        <f t="shared" si="5"/>
        <v>0</v>
      </c>
      <c r="O27" s="40"/>
      <c r="P27" s="40">
        <f t="shared" si="6"/>
        <v>0</v>
      </c>
      <c r="Q27" s="40"/>
      <c r="R27" s="40">
        <f t="shared" si="7"/>
        <v>0</v>
      </c>
      <c r="S27" s="40"/>
      <c r="T27" s="41">
        <f t="shared" si="8"/>
        <v>0</v>
      </c>
      <c r="U27" s="41"/>
      <c r="V27" s="41">
        <f t="shared" si="9"/>
        <v>0</v>
      </c>
      <c r="W27" s="40"/>
      <c r="X27" s="40">
        <f t="shared" si="10"/>
        <v>0</v>
      </c>
      <c r="Y27" s="40"/>
      <c r="Z27" s="40">
        <f t="shared" si="11"/>
        <v>0</v>
      </c>
      <c r="AA27" s="40"/>
      <c r="AB27" s="40">
        <f t="shared" si="12"/>
        <v>0</v>
      </c>
      <c r="AC27" s="184"/>
      <c r="AD27" s="185">
        <f t="shared" si="13"/>
        <v>0</v>
      </c>
      <c r="AE27" s="185"/>
      <c r="AF27" s="185">
        <f t="shared" si="14"/>
        <v>0</v>
      </c>
      <c r="AG27" s="185"/>
      <c r="AH27" s="186">
        <f t="shared" si="15"/>
        <v>0</v>
      </c>
      <c r="AI27" s="185"/>
      <c r="AJ27" s="185">
        <f t="shared" si="16"/>
        <v>0</v>
      </c>
      <c r="AK27" s="185"/>
      <c r="AL27" s="185">
        <f t="shared" si="17"/>
        <v>0</v>
      </c>
      <c r="AM27" s="185"/>
      <c r="AN27" s="185">
        <f t="shared" si="18"/>
        <v>0</v>
      </c>
      <c r="AO27" s="187"/>
      <c r="AP27" s="187">
        <f t="shared" si="19"/>
        <v>0</v>
      </c>
      <c r="AQ27" s="187"/>
      <c r="AR27" s="187">
        <f t="shared" si="20"/>
        <v>0</v>
      </c>
      <c r="AS27" s="187"/>
      <c r="AT27" s="187">
        <f t="shared" si="21"/>
        <v>0</v>
      </c>
      <c r="AU27" s="187"/>
      <c r="AV27" s="188">
        <f t="shared" si="22"/>
        <v>0</v>
      </c>
      <c r="AW27" s="187"/>
      <c r="AX27" s="187">
        <f t="shared" si="23"/>
        <v>0</v>
      </c>
      <c r="AY27" s="187"/>
      <c r="AZ27" s="187">
        <f t="shared" si="24"/>
        <v>0</v>
      </c>
      <c r="BA27" s="187"/>
      <c r="BB27" s="188">
        <f t="shared" si="25"/>
        <v>0</v>
      </c>
      <c r="BC27" s="187"/>
      <c r="BD27" s="188">
        <f t="shared" si="26"/>
        <v>0</v>
      </c>
      <c r="BE27" s="188"/>
      <c r="BF27" s="188">
        <f t="shared" si="0"/>
        <v>0</v>
      </c>
      <c r="BG27" s="187"/>
      <c r="BH27" s="187">
        <f t="shared" si="27"/>
        <v>0</v>
      </c>
      <c r="BI27" s="189"/>
      <c r="BJ27" s="189">
        <f t="shared" si="28"/>
        <v>0</v>
      </c>
      <c r="BK27" s="189"/>
      <c r="BL27" s="189">
        <f t="shared" si="29"/>
        <v>0</v>
      </c>
      <c r="BM27" s="189"/>
      <c r="BN27" s="189">
        <f t="shared" si="30"/>
        <v>0</v>
      </c>
      <c r="BO27" s="189"/>
      <c r="BP27" s="189">
        <f t="shared" si="31"/>
        <v>0</v>
      </c>
      <c r="BQ27" s="189"/>
      <c r="BR27" s="189">
        <f t="shared" si="32"/>
        <v>0</v>
      </c>
      <c r="BS27" s="190">
        <f t="shared" si="33"/>
        <v>0</v>
      </c>
      <c r="BT27" s="190">
        <f t="shared" si="33"/>
        <v>0</v>
      </c>
    </row>
    <row r="28" spans="1:72" ht="12.75">
      <c r="A28" s="61">
        <v>20</v>
      </c>
      <c r="B28" s="41" t="s">
        <v>13</v>
      </c>
      <c r="C28" s="47" t="s">
        <v>14</v>
      </c>
      <c r="D28" s="48">
        <v>445</v>
      </c>
      <c r="E28" s="39"/>
      <c r="F28" s="124">
        <f t="shared" si="1"/>
        <v>0</v>
      </c>
      <c r="G28" s="39"/>
      <c r="H28" s="40">
        <f t="shared" si="2"/>
        <v>0</v>
      </c>
      <c r="I28" s="40"/>
      <c r="J28" s="40">
        <f t="shared" si="3"/>
        <v>0</v>
      </c>
      <c r="K28" s="40"/>
      <c r="L28" s="40">
        <f t="shared" si="4"/>
        <v>0</v>
      </c>
      <c r="M28" s="40"/>
      <c r="N28" s="40">
        <f t="shared" si="5"/>
        <v>0</v>
      </c>
      <c r="O28" s="40"/>
      <c r="P28" s="40">
        <f t="shared" si="6"/>
        <v>0</v>
      </c>
      <c r="Q28" s="40"/>
      <c r="R28" s="40">
        <f t="shared" si="7"/>
        <v>0</v>
      </c>
      <c r="S28" s="40"/>
      <c r="T28" s="41">
        <f t="shared" si="8"/>
        <v>0</v>
      </c>
      <c r="U28" s="41"/>
      <c r="V28" s="41">
        <f t="shared" si="9"/>
        <v>0</v>
      </c>
      <c r="W28" s="40"/>
      <c r="X28" s="40">
        <f t="shared" si="10"/>
        <v>0</v>
      </c>
      <c r="Y28" s="40"/>
      <c r="Z28" s="40">
        <f t="shared" si="11"/>
        <v>0</v>
      </c>
      <c r="AA28" s="40"/>
      <c r="AB28" s="40">
        <f t="shared" si="12"/>
        <v>0</v>
      </c>
      <c r="AC28" s="184"/>
      <c r="AD28" s="185">
        <f t="shared" si="13"/>
        <v>0</v>
      </c>
      <c r="AE28" s="185"/>
      <c r="AF28" s="185">
        <f t="shared" si="14"/>
        <v>0</v>
      </c>
      <c r="AG28" s="185"/>
      <c r="AH28" s="186">
        <f t="shared" si="15"/>
        <v>0</v>
      </c>
      <c r="AI28" s="185"/>
      <c r="AJ28" s="185">
        <f t="shared" si="16"/>
        <v>0</v>
      </c>
      <c r="AK28" s="185"/>
      <c r="AL28" s="185">
        <f t="shared" si="17"/>
        <v>0</v>
      </c>
      <c r="AM28" s="185"/>
      <c r="AN28" s="185">
        <f t="shared" si="18"/>
        <v>0</v>
      </c>
      <c r="AO28" s="187"/>
      <c r="AP28" s="187">
        <f t="shared" si="19"/>
        <v>0</v>
      </c>
      <c r="AQ28" s="187"/>
      <c r="AR28" s="187">
        <f t="shared" si="20"/>
        <v>0</v>
      </c>
      <c r="AS28" s="187"/>
      <c r="AT28" s="187">
        <f t="shared" si="21"/>
        <v>0</v>
      </c>
      <c r="AU28" s="187"/>
      <c r="AV28" s="188">
        <f t="shared" si="22"/>
        <v>0</v>
      </c>
      <c r="AW28" s="187"/>
      <c r="AX28" s="187">
        <f t="shared" si="23"/>
        <v>0</v>
      </c>
      <c r="AY28" s="187"/>
      <c r="AZ28" s="187">
        <f t="shared" si="24"/>
        <v>0</v>
      </c>
      <c r="BA28" s="187"/>
      <c r="BB28" s="188">
        <f t="shared" si="25"/>
        <v>0</v>
      </c>
      <c r="BC28" s="187"/>
      <c r="BD28" s="188">
        <f t="shared" si="26"/>
        <v>0</v>
      </c>
      <c r="BE28" s="188"/>
      <c r="BF28" s="188">
        <f t="shared" si="0"/>
        <v>0</v>
      </c>
      <c r="BG28" s="187"/>
      <c r="BH28" s="187">
        <f t="shared" si="27"/>
        <v>0</v>
      </c>
      <c r="BI28" s="189"/>
      <c r="BJ28" s="189">
        <f t="shared" si="28"/>
        <v>0</v>
      </c>
      <c r="BK28" s="189"/>
      <c r="BL28" s="189">
        <f t="shared" si="29"/>
        <v>0</v>
      </c>
      <c r="BM28" s="189"/>
      <c r="BN28" s="189">
        <f t="shared" si="30"/>
        <v>0</v>
      </c>
      <c r="BO28" s="189"/>
      <c r="BP28" s="189">
        <f t="shared" si="31"/>
        <v>0</v>
      </c>
      <c r="BQ28" s="189"/>
      <c r="BR28" s="189">
        <f t="shared" si="32"/>
        <v>0</v>
      </c>
      <c r="BS28" s="190">
        <f t="shared" si="33"/>
        <v>0</v>
      </c>
      <c r="BT28" s="190">
        <f t="shared" si="33"/>
        <v>0</v>
      </c>
    </row>
    <row r="29" spans="1:72" ht="12.75">
      <c r="A29" s="61">
        <v>21</v>
      </c>
      <c r="B29" s="41" t="s">
        <v>15</v>
      </c>
      <c r="C29" s="47" t="s">
        <v>14</v>
      </c>
      <c r="D29" s="48">
        <v>501</v>
      </c>
      <c r="E29" s="39"/>
      <c r="F29" s="124">
        <f t="shared" si="1"/>
        <v>0</v>
      </c>
      <c r="G29" s="39"/>
      <c r="H29" s="40">
        <f t="shared" si="2"/>
        <v>0</v>
      </c>
      <c r="I29" s="40">
        <v>5</v>
      </c>
      <c r="J29" s="40">
        <f t="shared" si="3"/>
        <v>2505</v>
      </c>
      <c r="K29" s="40">
        <v>4</v>
      </c>
      <c r="L29" s="40">
        <f t="shared" si="4"/>
        <v>2004</v>
      </c>
      <c r="M29" s="40"/>
      <c r="N29" s="40">
        <f t="shared" si="5"/>
        <v>0</v>
      </c>
      <c r="O29" s="40">
        <v>5</v>
      </c>
      <c r="P29" s="40">
        <f t="shared" si="6"/>
        <v>2505</v>
      </c>
      <c r="Q29" s="40"/>
      <c r="R29" s="40">
        <f t="shared" si="7"/>
        <v>0</v>
      </c>
      <c r="S29" s="40"/>
      <c r="T29" s="41">
        <f t="shared" si="8"/>
        <v>0</v>
      </c>
      <c r="U29" s="41"/>
      <c r="V29" s="41">
        <f t="shared" si="9"/>
        <v>0</v>
      </c>
      <c r="W29" s="40"/>
      <c r="X29" s="40">
        <f t="shared" si="10"/>
        <v>0</v>
      </c>
      <c r="Y29" s="40"/>
      <c r="Z29" s="40">
        <f t="shared" si="11"/>
        <v>0</v>
      </c>
      <c r="AA29" s="40">
        <v>3</v>
      </c>
      <c r="AB29" s="40">
        <f t="shared" si="12"/>
        <v>1503</v>
      </c>
      <c r="AC29" s="185">
        <v>4</v>
      </c>
      <c r="AD29" s="185">
        <f t="shared" si="13"/>
        <v>2004</v>
      </c>
      <c r="AE29" s="185">
        <v>5</v>
      </c>
      <c r="AF29" s="185">
        <f t="shared" si="14"/>
        <v>2505</v>
      </c>
      <c r="AG29" s="185">
        <v>2</v>
      </c>
      <c r="AH29" s="186">
        <f t="shared" si="15"/>
        <v>1002</v>
      </c>
      <c r="AI29" s="185"/>
      <c r="AJ29" s="185">
        <f t="shared" si="16"/>
        <v>0</v>
      </c>
      <c r="AK29" s="185"/>
      <c r="AL29" s="185">
        <f t="shared" si="17"/>
        <v>0</v>
      </c>
      <c r="AM29" s="185"/>
      <c r="AN29" s="185">
        <f t="shared" si="18"/>
        <v>0</v>
      </c>
      <c r="AO29" s="187"/>
      <c r="AP29" s="187">
        <f t="shared" si="19"/>
        <v>0</v>
      </c>
      <c r="AQ29" s="187"/>
      <c r="AR29" s="187">
        <f t="shared" si="20"/>
        <v>0</v>
      </c>
      <c r="AS29" s="187">
        <v>8</v>
      </c>
      <c r="AT29" s="187">
        <f t="shared" si="21"/>
        <v>4008</v>
      </c>
      <c r="AU29" s="187"/>
      <c r="AV29" s="188">
        <f t="shared" si="22"/>
        <v>0</v>
      </c>
      <c r="AW29" s="187">
        <v>10</v>
      </c>
      <c r="AX29" s="187">
        <f t="shared" si="23"/>
        <v>5010</v>
      </c>
      <c r="AY29" s="187"/>
      <c r="AZ29" s="187">
        <f t="shared" si="24"/>
        <v>0</v>
      </c>
      <c r="BA29" s="187"/>
      <c r="BB29" s="188">
        <f t="shared" si="25"/>
        <v>0</v>
      </c>
      <c r="BC29" s="187"/>
      <c r="BD29" s="188">
        <f t="shared" si="26"/>
        <v>0</v>
      </c>
      <c r="BE29" s="188"/>
      <c r="BF29" s="188">
        <f t="shared" si="0"/>
        <v>0</v>
      </c>
      <c r="BG29" s="187"/>
      <c r="BH29" s="187">
        <f t="shared" si="27"/>
        <v>0</v>
      </c>
      <c r="BI29" s="189"/>
      <c r="BJ29" s="189">
        <f t="shared" si="28"/>
        <v>0</v>
      </c>
      <c r="BK29" s="189">
        <v>10</v>
      </c>
      <c r="BL29" s="189">
        <f t="shared" si="29"/>
        <v>5010</v>
      </c>
      <c r="BM29" s="189"/>
      <c r="BN29" s="189">
        <f t="shared" si="30"/>
        <v>0</v>
      </c>
      <c r="BO29" s="189"/>
      <c r="BP29" s="189">
        <f t="shared" si="31"/>
        <v>0</v>
      </c>
      <c r="BQ29" s="189"/>
      <c r="BR29" s="189">
        <f t="shared" si="32"/>
        <v>0</v>
      </c>
      <c r="BS29" s="190">
        <f t="shared" si="33"/>
        <v>56</v>
      </c>
      <c r="BT29" s="190">
        <f t="shared" si="33"/>
        <v>28056</v>
      </c>
    </row>
    <row r="30" spans="1:72" ht="12.75">
      <c r="A30" s="61">
        <v>22</v>
      </c>
      <c r="B30" s="41" t="s">
        <v>28</v>
      </c>
      <c r="C30" s="47" t="s">
        <v>14</v>
      </c>
      <c r="D30" s="48">
        <v>539</v>
      </c>
      <c r="E30" s="39"/>
      <c r="F30" s="124">
        <f t="shared" si="1"/>
        <v>0</v>
      </c>
      <c r="G30" s="39">
        <v>4</v>
      </c>
      <c r="H30" s="40">
        <f t="shared" si="2"/>
        <v>2156</v>
      </c>
      <c r="I30" s="40"/>
      <c r="J30" s="40">
        <f t="shared" si="3"/>
        <v>0</v>
      </c>
      <c r="K30" s="40"/>
      <c r="L30" s="40">
        <f t="shared" si="4"/>
        <v>0</v>
      </c>
      <c r="M30" s="40"/>
      <c r="N30" s="40">
        <f t="shared" si="5"/>
        <v>0</v>
      </c>
      <c r="O30" s="40">
        <v>5</v>
      </c>
      <c r="P30" s="40">
        <f t="shared" si="6"/>
        <v>2695</v>
      </c>
      <c r="Q30" s="40"/>
      <c r="R30" s="40">
        <f t="shared" si="7"/>
        <v>0</v>
      </c>
      <c r="S30" s="40">
        <v>8</v>
      </c>
      <c r="T30" s="41">
        <f t="shared" si="8"/>
        <v>4312</v>
      </c>
      <c r="U30" s="41"/>
      <c r="V30" s="41">
        <f t="shared" si="9"/>
        <v>0</v>
      </c>
      <c r="W30" s="40"/>
      <c r="X30" s="40">
        <f t="shared" si="10"/>
        <v>0</v>
      </c>
      <c r="Y30" s="40">
        <v>6</v>
      </c>
      <c r="Z30" s="40">
        <f t="shared" si="11"/>
        <v>3234</v>
      </c>
      <c r="AA30" s="40"/>
      <c r="AB30" s="40">
        <f t="shared" si="12"/>
        <v>0</v>
      </c>
      <c r="AC30" s="185"/>
      <c r="AD30" s="185">
        <f t="shared" si="13"/>
        <v>0</v>
      </c>
      <c r="AE30" s="185"/>
      <c r="AF30" s="185">
        <f t="shared" si="14"/>
        <v>0</v>
      </c>
      <c r="AG30" s="185">
        <v>2</v>
      </c>
      <c r="AH30" s="186">
        <f t="shared" si="15"/>
        <v>1078</v>
      </c>
      <c r="AI30" s="185"/>
      <c r="AJ30" s="185">
        <f t="shared" si="16"/>
        <v>0</v>
      </c>
      <c r="AK30" s="185"/>
      <c r="AL30" s="185">
        <f t="shared" si="17"/>
        <v>0</v>
      </c>
      <c r="AM30" s="185"/>
      <c r="AN30" s="185">
        <f t="shared" si="18"/>
        <v>0</v>
      </c>
      <c r="AO30" s="187">
        <v>4</v>
      </c>
      <c r="AP30" s="187">
        <f t="shared" si="19"/>
        <v>2156</v>
      </c>
      <c r="AQ30" s="187"/>
      <c r="AR30" s="187">
        <f t="shared" si="20"/>
        <v>0</v>
      </c>
      <c r="AS30" s="187"/>
      <c r="AT30" s="187">
        <f t="shared" si="21"/>
        <v>0</v>
      </c>
      <c r="AU30" s="187">
        <v>10</v>
      </c>
      <c r="AV30" s="188">
        <f t="shared" si="22"/>
        <v>5390</v>
      </c>
      <c r="AW30" s="187">
        <v>8</v>
      </c>
      <c r="AX30" s="187">
        <f t="shared" si="23"/>
        <v>4312</v>
      </c>
      <c r="AY30" s="187"/>
      <c r="AZ30" s="187">
        <f t="shared" si="24"/>
        <v>0</v>
      </c>
      <c r="BA30" s="187"/>
      <c r="BB30" s="188">
        <f t="shared" si="25"/>
        <v>0</v>
      </c>
      <c r="BC30" s="187"/>
      <c r="BD30" s="188">
        <f t="shared" si="26"/>
        <v>0</v>
      </c>
      <c r="BE30" s="188"/>
      <c r="BF30" s="188">
        <f t="shared" si="0"/>
        <v>0</v>
      </c>
      <c r="BG30" s="187">
        <v>10</v>
      </c>
      <c r="BH30" s="187">
        <f t="shared" si="27"/>
        <v>5390</v>
      </c>
      <c r="BI30" s="189"/>
      <c r="BJ30" s="189">
        <f t="shared" si="28"/>
        <v>0</v>
      </c>
      <c r="BK30" s="189"/>
      <c r="BL30" s="189">
        <f t="shared" si="29"/>
        <v>0</v>
      </c>
      <c r="BM30" s="189"/>
      <c r="BN30" s="189">
        <f t="shared" si="30"/>
        <v>0</v>
      </c>
      <c r="BO30" s="189"/>
      <c r="BP30" s="189">
        <f t="shared" si="31"/>
        <v>0</v>
      </c>
      <c r="BQ30" s="189"/>
      <c r="BR30" s="189">
        <f t="shared" si="32"/>
        <v>0</v>
      </c>
      <c r="BS30" s="190">
        <f t="shared" si="33"/>
        <v>57</v>
      </c>
      <c r="BT30" s="190">
        <f t="shared" si="33"/>
        <v>30723</v>
      </c>
    </row>
    <row r="31" spans="1:72" ht="12.75">
      <c r="A31" s="61">
        <v>23</v>
      </c>
      <c r="B31" s="41" t="s">
        <v>29</v>
      </c>
      <c r="C31" s="47" t="s">
        <v>14</v>
      </c>
      <c r="D31" s="48">
        <v>594</v>
      </c>
      <c r="E31" s="39">
        <v>10</v>
      </c>
      <c r="F31" s="124">
        <f t="shared" si="1"/>
        <v>5940</v>
      </c>
      <c r="G31" s="39"/>
      <c r="H31" s="40">
        <f t="shared" si="2"/>
        <v>0</v>
      </c>
      <c r="I31" s="40"/>
      <c r="J31" s="40">
        <f t="shared" si="3"/>
        <v>0</v>
      </c>
      <c r="K31" s="40"/>
      <c r="L31" s="40">
        <f t="shared" si="4"/>
        <v>0</v>
      </c>
      <c r="M31" s="40">
        <v>20</v>
      </c>
      <c r="N31" s="40">
        <f t="shared" si="5"/>
        <v>11880</v>
      </c>
      <c r="O31" s="40"/>
      <c r="P31" s="40">
        <f t="shared" si="6"/>
        <v>0</v>
      </c>
      <c r="Q31" s="40"/>
      <c r="R31" s="40">
        <f t="shared" si="7"/>
        <v>0</v>
      </c>
      <c r="S31" s="40"/>
      <c r="T31" s="41">
        <f t="shared" si="8"/>
        <v>0</v>
      </c>
      <c r="U31" s="41"/>
      <c r="V31" s="41">
        <f t="shared" si="9"/>
        <v>0</v>
      </c>
      <c r="W31" s="40"/>
      <c r="X31" s="40">
        <f t="shared" si="10"/>
        <v>0</v>
      </c>
      <c r="Y31" s="40"/>
      <c r="Z31" s="40">
        <f t="shared" si="11"/>
        <v>0</v>
      </c>
      <c r="AA31" s="40">
        <v>10</v>
      </c>
      <c r="AB31" s="40">
        <f t="shared" si="12"/>
        <v>5940</v>
      </c>
      <c r="AC31" s="185">
        <v>10</v>
      </c>
      <c r="AD31" s="185">
        <f t="shared" si="13"/>
        <v>5940</v>
      </c>
      <c r="AE31" s="185"/>
      <c r="AF31" s="185">
        <f t="shared" si="14"/>
        <v>0</v>
      </c>
      <c r="AG31" s="185">
        <v>15</v>
      </c>
      <c r="AH31" s="186">
        <f t="shared" si="15"/>
        <v>8910</v>
      </c>
      <c r="AI31" s="185"/>
      <c r="AJ31" s="185">
        <f t="shared" si="16"/>
        <v>0</v>
      </c>
      <c r="AK31" s="185"/>
      <c r="AL31" s="185">
        <f t="shared" si="17"/>
        <v>0</v>
      </c>
      <c r="AM31" s="185"/>
      <c r="AN31" s="185">
        <f t="shared" si="18"/>
        <v>0</v>
      </c>
      <c r="AO31" s="187"/>
      <c r="AP31" s="187">
        <f t="shared" si="19"/>
        <v>0</v>
      </c>
      <c r="AQ31" s="187"/>
      <c r="AR31" s="187">
        <f t="shared" si="20"/>
        <v>0</v>
      </c>
      <c r="AS31" s="187"/>
      <c r="AT31" s="187">
        <f t="shared" si="21"/>
        <v>0</v>
      </c>
      <c r="AU31" s="187">
        <v>15</v>
      </c>
      <c r="AV31" s="188">
        <f t="shared" si="22"/>
        <v>8910</v>
      </c>
      <c r="AW31" s="187"/>
      <c r="AX31" s="187">
        <f t="shared" si="23"/>
        <v>0</v>
      </c>
      <c r="AY31" s="187"/>
      <c r="AZ31" s="187">
        <f t="shared" si="24"/>
        <v>0</v>
      </c>
      <c r="BA31" s="187"/>
      <c r="BB31" s="188">
        <f t="shared" si="25"/>
        <v>0</v>
      </c>
      <c r="BC31" s="187"/>
      <c r="BD31" s="188">
        <f t="shared" si="26"/>
        <v>0</v>
      </c>
      <c r="BE31" s="188"/>
      <c r="BF31" s="188">
        <f t="shared" si="0"/>
        <v>0</v>
      </c>
      <c r="BG31" s="187">
        <v>15</v>
      </c>
      <c r="BH31" s="187">
        <f t="shared" si="27"/>
        <v>8910</v>
      </c>
      <c r="BI31" s="189"/>
      <c r="BJ31" s="189">
        <f t="shared" si="28"/>
        <v>0</v>
      </c>
      <c r="BK31" s="189"/>
      <c r="BL31" s="189">
        <f t="shared" si="29"/>
        <v>0</v>
      </c>
      <c r="BM31" s="189">
        <v>9</v>
      </c>
      <c r="BN31" s="189">
        <f t="shared" si="30"/>
        <v>5346</v>
      </c>
      <c r="BO31" s="189"/>
      <c r="BP31" s="189">
        <f t="shared" si="31"/>
        <v>0</v>
      </c>
      <c r="BQ31" s="189"/>
      <c r="BR31" s="189">
        <f t="shared" si="32"/>
        <v>0</v>
      </c>
      <c r="BS31" s="190">
        <f t="shared" si="33"/>
        <v>104</v>
      </c>
      <c r="BT31" s="190">
        <f t="shared" si="33"/>
        <v>61776</v>
      </c>
    </row>
    <row r="32" spans="1:72" ht="12.75">
      <c r="A32" s="61">
        <v>24</v>
      </c>
      <c r="B32" s="41" t="s">
        <v>18</v>
      </c>
      <c r="C32" s="47" t="s">
        <v>14</v>
      </c>
      <c r="D32" s="48">
        <v>638</v>
      </c>
      <c r="E32" s="39"/>
      <c r="F32" s="124">
        <f t="shared" si="1"/>
        <v>0</v>
      </c>
      <c r="G32" s="39"/>
      <c r="H32" s="40">
        <f t="shared" si="2"/>
        <v>0</v>
      </c>
      <c r="I32" s="40"/>
      <c r="J32" s="40">
        <f t="shared" si="3"/>
        <v>0</v>
      </c>
      <c r="K32" s="40"/>
      <c r="L32" s="40">
        <f t="shared" si="4"/>
        <v>0</v>
      </c>
      <c r="M32" s="40"/>
      <c r="N32" s="40">
        <f t="shared" si="5"/>
        <v>0</v>
      </c>
      <c r="O32" s="40"/>
      <c r="P32" s="40">
        <f t="shared" si="6"/>
        <v>0</v>
      </c>
      <c r="Q32" s="40"/>
      <c r="R32" s="40">
        <f t="shared" si="7"/>
        <v>0</v>
      </c>
      <c r="S32" s="40"/>
      <c r="T32" s="41">
        <f t="shared" si="8"/>
        <v>0</v>
      </c>
      <c r="U32" s="41"/>
      <c r="V32" s="41">
        <f t="shared" si="9"/>
        <v>0</v>
      </c>
      <c r="W32" s="40"/>
      <c r="X32" s="40">
        <f t="shared" si="10"/>
        <v>0</v>
      </c>
      <c r="Y32" s="40"/>
      <c r="Z32" s="40">
        <f t="shared" si="11"/>
        <v>0</v>
      </c>
      <c r="AA32" s="40"/>
      <c r="AB32" s="40">
        <f t="shared" si="12"/>
        <v>0</v>
      </c>
      <c r="AC32" s="185"/>
      <c r="AD32" s="185">
        <f t="shared" si="13"/>
        <v>0</v>
      </c>
      <c r="AE32" s="185"/>
      <c r="AF32" s="185">
        <f t="shared" si="14"/>
        <v>0</v>
      </c>
      <c r="AG32" s="185"/>
      <c r="AH32" s="186">
        <f t="shared" si="15"/>
        <v>0</v>
      </c>
      <c r="AI32" s="185"/>
      <c r="AJ32" s="185">
        <f t="shared" si="16"/>
        <v>0</v>
      </c>
      <c r="AK32" s="185"/>
      <c r="AL32" s="185">
        <f t="shared" si="17"/>
        <v>0</v>
      </c>
      <c r="AM32" s="185"/>
      <c r="AN32" s="185">
        <f t="shared" si="18"/>
        <v>0</v>
      </c>
      <c r="AO32" s="187">
        <v>8</v>
      </c>
      <c r="AP32" s="187">
        <f t="shared" si="19"/>
        <v>5104</v>
      </c>
      <c r="AQ32" s="187"/>
      <c r="AR32" s="187">
        <f t="shared" si="20"/>
        <v>0</v>
      </c>
      <c r="AS32" s="187">
        <v>30</v>
      </c>
      <c r="AT32" s="187">
        <f t="shared" si="21"/>
        <v>19140</v>
      </c>
      <c r="AU32" s="187"/>
      <c r="AV32" s="188">
        <f t="shared" si="22"/>
        <v>0</v>
      </c>
      <c r="AW32" s="187"/>
      <c r="AX32" s="187">
        <f t="shared" si="23"/>
        <v>0</v>
      </c>
      <c r="AY32" s="187"/>
      <c r="AZ32" s="187">
        <f t="shared" si="24"/>
        <v>0</v>
      </c>
      <c r="BA32" s="187"/>
      <c r="BB32" s="188">
        <f t="shared" si="25"/>
        <v>0</v>
      </c>
      <c r="BC32" s="187"/>
      <c r="BD32" s="188">
        <f t="shared" si="26"/>
        <v>0</v>
      </c>
      <c r="BE32" s="188"/>
      <c r="BF32" s="188">
        <f t="shared" si="0"/>
        <v>0</v>
      </c>
      <c r="BG32" s="187"/>
      <c r="BH32" s="187">
        <f t="shared" si="27"/>
        <v>0</v>
      </c>
      <c r="BI32" s="189"/>
      <c r="BJ32" s="189">
        <f t="shared" si="28"/>
        <v>0</v>
      </c>
      <c r="BK32" s="189"/>
      <c r="BL32" s="189">
        <f t="shared" si="29"/>
        <v>0</v>
      </c>
      <c r="BM32" s="189"/>
      <c r="BN32" s="189">
        <f t="shared" si="30"/>
        <v>0</v>
      </c>
      <c r="BO32" s="189"/>
      <c r="BP32" s="189">
        <f t="shared" si="31"/>
        <v>0</v>
      </c>
      <c r="BQ32" s="189"/>
      <c r="BR32" s="189">
        <f t="shared" si="32"/>
        <v>0</v>
      </c>
      <c r="BS32" s="190">
        <f t="shared" si="33"/>
        <v>38</v>
      </c>
      <c r="BT32" s="190">
        <f t="shared" si="33"/>
        <v>24244</v>
      </c>
    </row>
    <row r="33" spans="1:72" ht="12.75">
      <c r="A33" s="61">
        <v>25</v>
      </c>
      <c r="B33" s="41" t="s">
        <v>30</v>
      </c>
      <c r="C33" s="47" t="s">
        <v>14</v>
      </c>
      <c r="D33" s="48">
        <v>860</v>
      </c>
      <c r="E33" s="39">
        <v>15</v>
      </c>
      <c r="F33" s="124">
        <f t="shared" si="1"/>
        <v>12900</v>
      </c>
      <c r="G33" s="39">
        <v>5</v>
      </c>
      <c r="H33" s="40">
        <f t="shared" si="2"/>
        <v>4300</v>
      </c>
      <c r="I33" s="40"/>
      <c r="J33" s="40">
        <f t="shared" si="3"/>
        <v>0</v>
      </c>
      <c r="K33" s="40"/>
      <c r="L33" s="40">
        <f t="shared" si="4"/>
        <v>0</v>
      </c>
      <c r="M33" s="40"/>
      <c r="N33" s="40">
        <f t="shared" si="5"/>
        <v>0</v>
      </c>
      <c r="O33" s="40"/>
      <c r="P33" s="40">
        <f t="shared" si="6"/>
        <v>0</v>
      </c>
      <c r="Q33" s="40"/>
      <c r="R33" s="40">
        <f t="shared" si="7"/>
        <v>0</v>
      </c>
      <c r="S33" s="40">
        <v>10</v>
      </c>
      <c r="T33" s="41">
        <f t="shared" si="8"/>
        <v>8600</v>
      </c>
      <c r="U33" s="41"/>
      <c r="V33" s="41">
        <f t="shared" si="9"/>
        <v>0</v>
      </c>
      <c r="W33" s="40"/>
      <c r="X33" s="40">
        <f t="shared" si="10"/>
        <v>0</v>
      </c>
      <c r="Y33" s="40"/>
      <c r="Z33" s="40">
        <f t="shared" si="11"/>
        <v>0</v>
      </c>
      <c r="AA33" s="40">
        <v>6</v>
      </c>
      <c r="AB33" s="40">
        <f t="shared" si="12"/>
        <v>5160</v>
      </c>
      <c r="AC33" s="185"/>
      <c r="AD33" s="185">
        <f t="shared" si="13"/>
        <v>0</v>
      </c>
      <c r="AE33" s="185">
        <v>20</v>
      </c>
      <c r="AF33" s="185">
        <f t="shared" si="14"/>
        <v>17200</v>
      </c>
      <c r="AG33" s="185"/>
      <c r="AH33" s="186">
        <f t="shared" si="15"/>
        <v>0</v>
      </c>
      <c r="AI33" s="185"/>
      <c r="AJ33" s="185">
        <f t="shared" si="16"/>
        <v>0</v>
      </c>
      <c r="AK33" s="185"/>
      <c r="AL33" s="185">
        <f t="shared" si="17"/>
        <v>0</v>
      </c>
      <c r="AM33" s="185"/>
      <c r="AN33" s="185">
        <f t="shared" si="18"/>
        <v>0</v>
      </c>
      <c r="AO33" s="187"/>
      <c r="AP33" s="187">
        <f t="shared" si="19"/>
        <v>0</v>
      </c>
      <c r="AQ33" s="187"/>
      <c r="AR33" s="187">
        <f t="shared" si="20"/>
        <v>0</v>
      </c>
      <c r="AS33" s="187"/>
      <c r="AT33" s="187">
        <f t="shared" si="21"/>
        <v>0</v>
      </c>
      <c r="AU33" s="187">
        <v>15</v>
      </c>
      <c r="AV33" s="188">
        <f t="shared" si="22"/>
        <v>12900</v>
      </c>
      <c r="AW33" s="187">
        <v>16</v>
      </c>
      <c r="AX33" s="187">
        <f t="shared" si="23"/>
        <v>13760</v>
      </c>
      <c r="AY33" s="187"/>
      <c r="AZ33" s="187">
        <f t="shared" si="24"/>
        <v>0</v>
      </c>
      <c r="BA33" s="187"/>
      <c r="BB33" s="188">
        <f t="shared" si="25"/>
        <v>0</v>
      </c>
      <c r="BC33" s="187"/>
      <c r="BD33" s="188">
        <f t="shared" si="26"/>
        <v>0</v>
      </c>
      <c r="BE33" s="188"/>
      <c r="BF33" s="188">
        <f t="shared" si="0"/>
        <v>0</v>
      </c>
      <c r="BG33" s="187"/>
      <c r="BH33" s="187">
        <f t="shared" si="27"/>
        <v>0</v>
      </c>
      <c r="BI33" s="189"/>
      <c r="BJ33" s="189">
        <f t="shared" si="28"/>
        <v>0</v>
      </c>
      <c r="BK33" s="189"/>
      <c r="BL33" s="189">
        <f t="shared" si="29"/>
        <v>0</v>
      </c>
      <c r="BM33" s="189">
        <v>12</v>
      </c>
      <c r="BN33" s="189">
        <f t="shared" si="30"/>
        <v>10320</v>
      </c>
      <c r="BO33" s="189"/>
      <c r="BP33" s="189">
        <f t="shared" si="31"/>
        <v>0</v>
      </c>
      <c r="BQ33" s="189"/>
      <c r="BR33" s="189">
        <f t="shared" si="32"/>
        <v>0</v>
      </c>
      <c r="BS33" s="190">
        <f t="shared" si="33"/>
        <v>99</v>
      </c>
      <c r="BT33" s="190">
        <f t="shared" si="33"/>
        <v>85140</v>
      </c>
    </row>
    <row r="34" spans="1:72" ht="12.75">
      <c r="A34" s="61">
        <v>26</v>
      </c>
      <c r="B34" s="41" t="s">
        <v>31</v>
      </c>
      <c r="C34" s="47" t="s">
        <v>14</v>
      </c>
      <c r="D34" s="48">
        <v>1122</v>
      </c>
      <c r="E34" s="39">
        <v>12</v>
      </c>
      <c r="F34" s="124">
        <f t="shared" si="1"/>
        <v>13464</v>
      </c>
      <c r="G34" s="39"/>
      <c r="H34" s="40">
        <f t="shared" si="2"/>
        <v>0</v>
      </c>
      <c r="I34" s="40">
        <v>20</v>
      </c>
      <c r="J34" s="40">
        <f t="shared" si="3"/>
        <v>22440</v>
      </c>
      <c r="K34" s="40"/>
      <c r="L34" s="40">
        <f t="shared" si="4"/>
        <v>0</v>
      </c>
      <c r="M34" s="40"/>
      <c r="N34" s="40">
        <f t="shared" si="5"/>
        <v>0</v>
      </c>
      <c r="O34" s="40"/>
      <c r="P34" s="40">
        <f t="shared" si="6"/>
        <v>0</v>
      </c>
      <c r="Q34" s="40">
        <v>5</v>
      </c>
      <c r="R34" s="40">
        <f t="shared" si="7"/>
        <v>5610</v>
      </c>
      <c r="S34" s="40"/>
      <c r="T34" s="41">
        <f t="shared" si="8"/>
        <v>0</v>
      </c>
      <c r="U34" s="41"/>
      <c r="V34" s="41">
        <f t="shared" si="9"/>
        <v>0</v>
      </c>
      <c r="W34" s="40"/>
      <c r="X34" s="40">
        <f t="shared" si="10"/>
        <v>0</v>
      </c>
      <c r="Y34" s="40"/>
      <c r="Z34" s="40">
        <f t="shared" si="11"/>
        <v>0</v>
      </c>
      <c r="AA34" s="40"/>
      <c r="AB34" s="40">
        <f t="shared" si="12"/>
        <v>0</v>
      </c>
      <c r="AC34" s="185"/>
      <c r="AD34" s="185">
        <f t="shared" si="13"/>
        <v>0</v>
      </c>
      <c r="AE34" s="185"/>
      <c r="AF34" s="185">
        <f t="shared" si="14"/>
        <v>0</v>
      </c>
      <c r="AG34" s="185"/>
      <c r="AH34" s="186">
        <f t="shared" si="15"/>
        <v>0</v>
      </c>
      <c r="AI34" s="185"/>
      <c r="AJ34" s="185">
        <f t="shared" si="16"/>
        <v>0</v>
      </c>
      <c r="AK34" s="185"/>
      <c r="AL34" s="185">
        <f t="shared" si="17"/>
        <v>0</v>
      </c>
      <c r="AM34" s="185"/>
      <c r="AN34" s="185">
        <f t="shared" si="18"/>
        <v>0</v>
      </c>
      <c r="AO34" s="187"/>
      <c r="AP34" s="187">
        <f t="shared" si="19"/>
        <v>0</v>
      </c>
      <c r="AQ34" s="187"/>
      <c r="AR34" s="187">
        <f t="shared" si="20"/>
        <v>0</v>
      </c>
      <c r="AS34" s="187"/>
      <c r="AT34" s="187">
        <f t="shared" si="21"/>
        <v>0</v>
      </c>
      <c r="AU34" s="187"/>
      <c r="AV34" s="188">
        <f t="shared" si="22"/>
        <v>0</v>
      </c>
      <c r="AW34" s="187"/>
      <c r="AX34" s="187">
        <f t="shared" si="23"/>
        <v>0</v>
      </c>
      <c r="AY34" s="187"/>
      <c r="AZ34" s="187">
        <f t="shared" si="24"/>
        <v>0</v>
      </c>
      <c r="BA34" s="187"/>
      <c r="BB34" s="188">
        <f t="shared" si="25"/>
        <v>0</v>
      </c>
      <c r="BC34" s="187"/>
      <c r="BD34" s="188">
        <f t="shared" si="26"/>
        <v>0</v>
      </c>
      <c r="BE34" s="188"/>
      <c r="BF34" s="188">
        <f t="shared" si="0"/>
        <v>0</v>
      </c>
      <c r="BG34" s="187"/>
      <c r="BH34" s="187">
        <f t="shared" si="27"/>
        <v>0</v>
      </c>
      <c r="BI34" s="189"/>
      <c r="BJ34" s="189">
        <f t="shared" si="28"/>
        <v>0</v>
      </c>
      <c r="BK34" s="189"/>
      <c r="BL34" s="189">
        <f t="shared" si="29"/>
        <v>0</v>
      </c>
      <c r="BM34" s="189">
        <v>10</v>
      </c>
      <c r="BN34" s="189">
        <f t="shared" si="30"/>
        <v>11220</v>
      </c>
      <c r="BO34" s="189"/>
      <c r="BP34" s="189">
        <f t="shared" si="31"/>
        <v>0</v>
      </c>
      <c r="BQ34" s="189"/>
      <c r="BR34" s="189">
        <f t="shared" si="32"/>
        <v>0</v>
      </c>
      <c r="BS34" s="190">
        <f t="shared" si="33"/>
        <v>47</v>
      </c>
      <c r="BT34" s="190">
        <f t="shared" si="33"/>
        <v>52734</v>
      </c>
    </row>
    <row r="35" spans="1:72" ht="12.75">
      <c r="A35" s="61">
        <v>27</v>
      </c>
      <c r="B35" s="41" t="s">
        <v>32</v>
      </c>
      <c r="C35" s="47"/>
      <c r="D35" s="48"/>
      <c r="E35" s="39"/>
      <c r="F35" s="124">
        <f t="shared" si="1"/>
        <v>0</v>
      </c>
      <c r="G35" s="39"/>
      <c r="H35" s="40">
        <f t="shared" si="2"/>
        <v>0</v>
      </c>
      <c r="I35" s="40"/>
      <c r="J35" s="40">
        <f t="shared" si="3"/>
        <v>0</v>
      </c>
      <c r="K35" s="40"/>
      <c r="L35" s="40">
        <f t="shared" si="4"/>
        <v>0</v>
      </c>
      <c r="M35" s="40"/>
      <c r="N35" s="40">
        <f t="shared" si="5"/>
        <v>0</v>
      </c>
      <c r="O35" s="40"/>
      <c r="P35" s="40">
        <f t="shared" si="6"/>
        <v>0</v>
      </c>
      <c r="Q35" s="40"/>
      <c r="R35" s="40">
        <f t="shared" si="7"/>
        <v>0</v>
      </c>
      <c r="S35" s="40"/>
      <c r="T35" s="41">
        <f t="shared" si="8"/>
        <v>0</v>
      </c>
      <c r="U35" s="41"/>
      <c r="V35" s="41">
        <f t="shared" si="9"/>
        <v>0</v>
      </c>
      <c r="W35" s="40"/>
      <c r="X35" s="40">
        <f t="shared" si="10"/>
        <v>0</v>
      </c>
      <c r="Y35" s="40"/>
      <c r="Z35" s="40">
        <f t="shared" si="11"/>
        <v>0</v>
      </c>
      <c r="AA35" s="40"/>
      <c r="AB35" s="40">
        <f t="shared" si="12"/>
        <v>0</v>
      </c>
      <c r="AC35" s="185"/>
      <c r="AD35" s="185">
        <f t="shared" si="13"/>
        <v>0</v>
      </c>
      <c r="AE35" s="185"/>
      <c r="AF35" s="185">
        <f t="shared" si="14"/>
        <v>0</v>
      </c>
      <c r="AG35" s="185"/>
      <c r="AH35" s="186">
        <f t="shared" si="15"/>
        <v>0</v>
      </c>
      <c r="AI35" s="185"/>
      <c r="AJ35" s="185">
        <f t="shared" si="16"/>
        <v>0</v>
      </c>
      <c r="AK35" s="185"/>
      <c r="AL35" s="185">
        <f t="shared" si="17"/>
        <v>0</v>
      </c>
      <c r="AM35" s="185"/>
      <c r="AN35" s="185">
        <f t="shared" si="18"/>
        <v>0</v>
      </c>
      <c r="AO35" s="187"/>
      <c r="AP35" s="187">
        <f t="shared" si="19"/>
        <v>0</v>
      </c>
      <c r="AQ35" s="187"/>
      <c r="AR35" s="187">
        <f t="shared" si="20"/>
        <v>0</v>
      </c>
      <c r="AS35" s="187"/>
      <c r="AT35" s="187">
        <f t="shared" si="21"/>
        <v>0</v>
      </c>
      <c r="AU35" s="187"/>
      <c r="AV35" s="188">
        <f t="shared" si="22"/>
        <v>0</v>
      </c>
      <c r="AW35" s="187"/>
      <c r="AX35" s="187">
        <f t="shared" si="23"/>
        <v>0</v>
      </c>
      <c r="AY35" s="187"/>
      <c r="AZ35" s="187">
        <f t="shared" si="24"/>
        <v>0</v>
      </c>
      <c r="BA35" s="187"/>
      <c r="BB35" s="188">
        <f t="shared" si="25"/>
        <v>0</v>
      </c>
      <c r="BC35" s="187"/>
      <c r="BD35" s="188">
        <f t="shared" si="26"/>
        <v>0</v>
      </c>
      <c r="BE35" s="188"/>
      <c r="BF35" s="188">
        <f t="shared" si="0"/>
        <v>0</v>
      </c>
      <c r="BG35" s="187"/>
      <c r="BH35" s="187">
        <f t="shared" si="27"/>
        <v>0</v>
      </c>
      <c r="BI35" s="189"/>
      <c r="BJ35" s="189">
        <f t="shared" si="28"/>
        <v>0</v>
      </c>
      <c r="BK35" s="189"/>
      <c r="BL35" s="189">
        <f t="shared" si="29"/>
        <v>0</v>
      </c>
      <c r="BM35" s="189"/>
      <c r="BN35" s="189">
        <f t="shared" si="30"/>
        <v>0</v>
      </c>
      <c r="BO35" s="189"/>
      <c r="BP35" s="189">
        <f t="shared" si="31"/>
        <v>0</v>
      </c>
      <c r="BQ35" s="189"/>
      <c r="BR35" s="189">
        <f t="shared" si="32"/>
        <v>0</v>
      </c>
      <c r="BS35" s="190">
        <f t="shared" si="33"/>
        <v>0</v>
      </c>
      <c r="BT35" s="190">
        <f t="shared" si="33"/>
        <v>0</v>
      </c>
    </row>
    <row r="36" spans="1:72" ht="12.75">
      <c r="A36" s="61">
        <v>28</v>
      </c>
      <c r="B36" s="41" t="s">
        <v>13</v>
      </c>
      <c r="C36" s="47" t="s">
        <v>14</v>
      </c>
      <c r="D36" s="48">
        <v>286</v>
      </c>
      <c r="E36" s="39"/>
      <c r="F36" s="124">
        <f t="shared" si="1"/>
        <v>0</v>
      </c>
      <c r="G36" s="39"/>
      <c r="H36" s="40">
        <f t="shared" si="2"/>
        <v>0</v>
      </c>
      <c r="I36" s="40">
        <v>6</v>
      </c>
      <c r="J36" s="40">
        <f t="shared" si="3"/>
        <v>1716</v>
      </c>
      <c r="K36" s="40">
        <v>6</v>
      </c>
      <c r="L36" s="40">
        <f t="shared" si="4"/>
        <v>1716</v>
      </c>
      <c r="M36" s="40"/>
      <c r="N36" s="40">
        <f t="shared" si="5"/>
        <v>0</v>
      </c>
      <c r="O36" s="40">
        <v>10</v>
      </c>
      <c r="P36" s="40">
        <f t="shared" si="6"/>
        <v>2860</v>
      </c>
      <c r="Q36" s="40"/>
      <c r="R36" s="40">
        <f t="shared" si="7"/>
        <v>0</v>
      </c>
      <c r="S36" s="40">
        <v>7</v>
      </c>
      <c r="T36" s="41">
        <f t="shared" si="8"/>
        <v>2002</v>
      </c>
      <c r="U36" s="41"/>
      <c r="V36" s="41">
        <f t="shared" si="9"/>
        <v>0</v>
      </c>
      <c r="W36" s="40"/>
      <c r="X36" s="40">
        <f t="shared" si="10"/>
        <v>0</v>
      </c>
      <c r="Y36" s="40">
        <v>6</v>
      </c>
      <c r="Z36" s="40">
        <f t="shared" si="11"/>
        <v>1716</v>
      </c>
      <c r="AA36" s="40">
        <v>3</v>
      </c>
      <c r="AB36" s="40">
        <f t="shared" si="12"/>
        <v>858</v>
      </c>
      <c r="AC36" s="185">
        <v>4</v>
      </c>
      <c r="AD36" s="185">
        <f t="shared" si="13"/>
        <v>1144</v>
      </c>
      <c r="AE36" s="185">
        <v>5</v>
      </c>
      <c r="AF36" s="185">
        <f t="shared" si="14"/>
        <v>1430</v>
      </c>
      <c r="AG36" s="185">
        <v>4</v>
      </c>
      <c r="AH36" s="186">
        <f t="shared" si="15"/>
        <v>1144</v>
      </c>
      <c r="AI36" s="185"/>
      <c r="AJ36" s="185">
        <f t="shared" si="16"/>
        <v>0</v>
      </c>
      <c r="AK36" s="185"/>
      <c r="AL36" s="185">
        <f t="shared" si="17"/>
        <v>0</v>
      </c>
      <c r="AM36" s="185"/>
      <c r="AN36" s="185">
        <f t="shared" si="18"/>
        <v>0</v>
      </c>
      <c r="AO36" s="187">
        <v>4</v>
      </c>
      <c r="AP36" s="187">
        <f t="shared" si="19"/>
        <v>1144</v>
      </c>
      <c r="AQ36" s="187"/>
      <c r="AR36" s="187">
        <f t="shared" si="20"/>
        <v>0</v>
      </c>
      <c r="AS36" s="187">
        <v>5</v>
      </c>
      <c r="AT36" s="187">
        <f t="shared" si="21"/>
        <v>1430</v>
      </c>
      <c r="AU36" s="187">
        <v>5</v>
      </c>
      <c r="AV36" s="188">
        <f t="shared" si="22"/>
        <v>1430</v>
      </c>
      <c r="AW36" s="187">
        <v>17</v>
      </c>
      <c r="AX36" s="187">
        <f t="shared" si="23"/>
        <v>4862</v>
      </c>
      <c r="AY36" s="187"/>
      <c r="AZ36" s="187">
        <f t="shared" si="24"/>
        <v>0</v>
      </c>
      <c r="BA36" s="187"/>
      <c r="BB36" s="188">
        <f t="shared" si="25"/>
        <v>0</v>
      </c>
      <c r="BC36" s="187"/>
      <c r="BD36" s="188">
        <f t="shared" si="26"/>
        <v>0</v>
      </c>
      <c r="BE36" s="188"/>
      <c r="BF36" s="188">
        <f t="shared" si="0"/>
        <v>0</v>
      </c>
      <c r="BG36" s="187">
        <v>5</v>
      </c>
      <c r="BH36" s="187">
        <f t="shared" si="27"/>
        <v>1430</v>
      </c>
      <c r="BI36" s="189"/>
      <c r="BJ36" s="189">
        <f t="shared" si="28"/>
        <v>0</v>
      </c>
      <c r="BK36" s="189">
        <v>6</v>
      </c>
      <c r="BL36" s="189">
        <f t="shared" si="29"/>
        <v>1716</v>
      </c>
      <c r="BM36" s="189"/>
      <c r="BN36" s="189">
        <f t="shared" si="30"/>
        <v>0</v>
      </c>
      <c r="BO36" s="189"/>
      <c r="BP36" s="189">
        <f t="shared" si="31"/>
        <v>0</v>
      </c>
      <c r="BQ36" s="189">
        <v>10</v>
      </c>
      <c r="BR36" s="189">
        <f t="shared" si="32"/>
        <v>2860</v>
      </c>
      <c r="BS36" s="190">
        <f t="shared" si="33"/>
        <v>103</v>
      </c>
      <c r="BT36" s="190">
        <f t="shared" si="33"/>
        <v>29458</v>
      </c>
    </row>
    <row r="37" spans="1:72" ht="12.75">
      <c r="A37" s="61">
        <v>29</v>
      </c>
      <c r="B37" s="41" t="s">
        <v>15</v>
      </c>
      <c r="C37" s="47" t="s">
        <v>33</v>
      </c>
      <c r="D37" s="48">
        <v>302</v>
      </c>
      <c r="E37" s="39">
        <v>3</v>
      </c>
      <c r="F37" s="124">
        <f t="shared" si="1"/>
        <v>906</v>
      </c>
      <c r="G37" s="39"/>
      <c r="H37" s="40">
        <f t="shared" si="2"/>
        <v>0</v>
      </c>
      <c r="I37" s="40">
        <v>6</v>
      </c>
      <c r="J37" s="40">
        <f t="shared" si="3"/>
        <v>1812</v>
      </c>
      <c r="K37" s="40">
        <v>6</v>
      </c>
      <c r="L37" s="40">
        <f t="shared" si="4"/>
        <v>1812</v>
      </c>
      <c r="M37" s="40"/>
      <c r="N37" s="40">
        <f t="shared" si="5"/>
        <v>0</v>
      </c>
      <c r="O37" s="40">
        <v>5</v>
      </c>
      <c r="P37" s="40">
        <f t="shared" si="6"/>
        <v>1510</v>
      </c>
      <c r="Q37" s="40"/>
      <c r="R37" s="40">
        <f t="shared" si="7"/>
        <v>0</v>
      </c>
      <c r="S37" s="40"/>
      <c r="T37" s="41">
        <f t="shared" si="8"/>
        <v>0</v>
      </c>
      <c r="U37" s="41"/>
      <c r="V37" s="41">
        <f t="shared" si="9"/>
        <v>0</v>
      </c>
      <c r="W37" s="40"/>
      <c r="X37" s="40">
        <f t="shared" si="10"/>
        <v>0</v>
      </c>
      <c r="Y37" s="40"/>
      <c r="Z37" s="40">
        <f t="shared" si="11"/>
        <v>0</v>
      </c>
      <c r="AA37" s="40">
        <v>3</v>
      </c>
      <c r="AB37" s="40">
        <f t="shared" si="12"/>
        <v>906</v>
      </c>
      <c r="AC37" s="185">
        <v>4</v>
      </c>
      <c r="AD37" s="185">
        <f t="shared" si="13"/>
        <v>1208</v>
      </c>
      <c r="AE37" s="185">
        <v>5</v>
      </c>
      <c r="AF37" s="185">
        <f t="shared" si="14"/>
        <v>1510</v>
      </c>
      <c r="AG37" s="185">
        <v>2</v>
      </c>
      <c r="AH37" s="186">
        <f t="shared" si="15"/>
        <v>604</v>
      </c>
      <c r="AI37" s="185"/>
      <c r="AJ37" s="185">
        <f t="shared" si="16"/>
        <v>0</v>
      </c>
      <c r="AK37" s="185"/>
      <c r="AL37" s="185">
        <f t="shared" si="17"/>
        <v>0</v>
      </c>
      <c r="AM37" s="185"/>
      <c r="AN37" s="185">
        <f t="shared" si="18"/>
        <v>0</v>
      </c>
      <c r="AO37" s="187"/>
      <c r="AP37" s="187">
        <f t="shared" si="19"/>
        <v>0</v>
      </c>
      <c r="AQ37" s="187"/>
      <c r="AR37" s="187">
        <f t="shared" si="20"/>
        <v>0</v>
      </c>
      <c r="AS37" s="187">
        <v>5</v>
      </c>
      <c r="AT37" s="187">
        <f t="shared" si="21"/>
        <v>1510</v>
      </c>
      <c r="AU37" s="187"/>
      <c r="AV37" s="188">
        <f t="shared" si="22"/>
        <v>0</v>
      </c>
      <c r="AW37" s="187">
        <v>10</v>
      </c>
      <c r="AX37" s="187">
        <f t="shared" si="23"/>
        <v>3020</v>
      </c>
      <c r="AY37" s="187"/>
      <c r="AZ37" s="187">
        <f t="shared" si="24"/>
        <v>0</v>
      </c>
      <c r="BA37" s="187"/>
      <c r="BB37" s="188">
        <f t="shared" si="25"/>
        <v>0</v>
      </c>
      <c r="BC37" s="187"/>
      <c r="BD37" s="188">
        <f t="shared" si="26"/>
        <v>0</v>
      </c>
      <c r="BE37" s="188">
        <v>6</v>
      </c>
      <c r="BF37" s="188">
        <f t="shared" si="0"/>
        <v>1812</v>
      </c>
      <c r="BG37" s="187">
        <v>2</v>
      </c>
      <c r="BH37" s="187">
        <f t="shared" si="27"/>
        <v>604</v>
      </c>
      <c r="BI37" s="189"/>
      <c r="BJ37" s="189">
        <f t="shared" si="28"/>
        <v>0</v>
      </c>
      <c r="BK37" s="189">
        <v>6</v>
      </c>
      <c r="BL37" s="189">
        <f t="shared" si="29"/>
        <v>1812</v>
      </c>
      <c r="BM37" s="189">
        <v>4</v>
      </c>
      <c r="BN37" s="189">
        <f t="shared" si="30"/>
        <v>1208</v>
      </c>
      <c r="BO37" s="189"/>
      <c r="BP37" s="189">
        <f t="shared" si="31"/>
        <v>0</v>
      </c>
      <c r="BQ37" s="189"/>
      <c r="BR37" s="189">
        <f t="shared" si="32"/>
        <v>0</v>
      </c>
      <c r="BS37" s="190">
        <f t="shared" si="33"/>
        <v>67</v>
      </c>
      <c r="BT37" s="190">
        <f t="shared" si="33"/>
        <v>20234</v>
      </c>
    </row>
    <row r="38" spans="1:72" ht="12.75">
      <c r="A38" s="61">
        <v>30</v>
      </c>
      <c r="B38" s="41" t="s">
        <v>16</v>
      </c>
      <c r="C38" s="47" t="s">
        <v>33</v>
      </c>
      <c r="D38" s="48">
        <v>407</v>
      </c>
      <c r="E38" s="39">
        <v>6</v>
      </c>
      <c r="F38" s="124">
        <f t="shared" si="1"/>
        <v>2442</v>
      </c>
      <c r="G38" s="39"/>
      <c r="H38" s="40">
        <f t="shared" si="2"/>
        <v>0</v>
      </c>
      <c r="I38" s="40"/>
      <c r="J38" s="40">
        <f t="shared" si="3"/>
        <v>0</v>
      </c>
      <c r="K38" s="40"/>
      <c r="L38" s="40">
        <f t="shared" si="4"/>
        <v>0</v>
      </c>
      <c r="M38" s="40"/>
      <c r="N38" s="40">
        <f t="shared" si="5"/>
        <v>0</v>
      </c>
      <c r="O38" s="40">
        <v>5</v>
      </c>
      <c r="P38" s="40">
        <f t="shared" si="6"/>
        <v>2035</v>
      </c>
      <c r="Q38" s="40">
        <v>4</v>
      </c>
      <c r="R38" s="40">
        <f t="shared" si="7"/>
        <v>1628</v>
      </c>
      <c r="S38" s="40">
        <v>7</v>
      </c>
      <c r="T38" s="41">
        <f t="shared" si="8"/>
        <v>2849</v>
      </c>
      <c r="U38" s="41"/>
      <c r="V38" s="41">
        <f t="shared" si="9"/>
        <v>0</v>
      </c>
      <c r="W38" s="40"/>
      <c r="X38" s="40">
        <f t="shared" si="10"/>
        <v>0</v>
      </c>
      <c r="Y38" s="40">
        <v>6</v>
      </c>
      <c r="Z38" s="40">
        <f t="shared" si="11"/>
        <v>2442</v>
      </c>
      <c r="AA38" s="40"/>
      <c r="AB38" s="40">
        <f t="shared" si="12"/>
        <v>0</v>
      </c>
      <c r="AC38" s="185"/>
      <c r="AD38" s="185">
        <f t="shared" si="13"/>
        <v>0</v>
      </c>
      <c r="AE38" s="185"/>
      <c r="AF38" s="185">
        <f t="shared" si="14"/>
        <v>0</v>
      </c>
      <c r="AG38" s="185">
        <v>2</v>
      </c>
      <c r="AH38" s="186">
        <f t="shared" si="15"/>
        <v>814</v>
      </c>
      <c r="AI38" s="185"/>
      <c r="AJ38" s="185">
        <f t="shared" si="16"/>
        <v>0</v>
      </c>
      <c r="AK38" s="185"/>
      <c r="AL38" s="185">
        <f t="shared" si="17"/>
        <v>0</v>
      </c>
      <c r="AM38" s="185"/>
      <c r="AN38" s="185">
        <f t="shared" si="18"/>
        <v>0</v>
      </c>
      <c r="AO38" s="187">
        <v>4</v>
      </c>
      <c r="AP38" s="187">
        <f t="shared" si="19"/>
        <v>1628</v>
      </c>
      <c r="AQ38" s="187"/>
      <c r="AR38" s="187">
        <f t="shared" si="20"/>
        <v>0</v>
      </c>
      <c r="AS38" s="187"/>
      <c r="AT38" s="187">
        <f t="shared" si="21"/>
        <v>0</v>
      </c>
      <c r="AU38" s="187">
        <v>5</v>
      </c>
      <c r="AV38" s="188">
        <f t="shared" si="22"/>
        <v>2035</v>
      </c>
      <c r="AW38" s="187">
        <v>7</v>
      </c>
      <c r="AX38" s="187">
        <f t="shared" si="23"/>
        <v>2849</v>
      </c>
      <c r="AY38" s="187"/>
      <c r="AZ38" s="187">
        <f t="shared" si="24"/>
        <v>0</v>
      </c>
      <c r="BA38" s="187"/>
      <c r="BB38" s="188">
        <f t="shared" si="25"/>
        <v>0</v>
      </c>
      <c r="BC38" s="187"/>
      <c r="BD38" s="188">
        <f t="shared" si="26"/>
        <v>0</v>
      </c>
      <c r="BE38" s="188">
        <v>3</v>
      </c>
      <c r="BF38" s="188">
        <f t="shared" si="0"/>
        <v>1221</v>
      </c>
      <c r="BG38" s="187">
        <v>3</v>
      </c>
      <c r="BH38" s="187">
        <f t="shared" si="27"/>
        <v>1221</v>
      </c>
      <c r="BI38" s="189"/>
      <c r="BJ38" s="189">
        <f t="shared" si="28"/>
        <v>0</v>
      </c>
      <c r="BK38" s="189"/>
      <c r="BL38" s="189">
        <f t="shared" si="29"/>
        <v>0</v>
      </c>
      <c r="BM38" s="189">
        <v>4</v>
      </c>
      <c r="BN38" s="189">
        <f t="shared" si="30"/>
        <v>1628</v>
      </c>
      <c r="BO38" s="189"/>
      <c r="BP38" s="189">
        <f t="shared" si="31"/>
        <v>0</v>
      </c>
      <c r="BQ38" s="189"/>
      <c r="BR38" s="189">
        <f t="shared" si="32"/>
        <v>0</v>
      </c>
      <c r="BS38" s="190">
        <f t="shared" si="33"/>
        <v>56</v>
      </c>
      <c r="BT38" s="190">
        <f t="shared" si="33"/>
        <v>22792</v>
      </c>
    </row>
    <row r="39" spans="1:72" ht="12.75">
      <c r="A39" s="61">
        <v>31</v>
      </c>
      <c r="B39" s="41" t="s">
        <v>17</v>
      </c>
      <c r="C39" s="47" t="s">
        <v>33</v>
      </c>
      <c r="D39" s="48">
        <v>497</v>
      </c>
      <c r="E39" s="39">
        <f>2</f>
        <v>2</v>
      </c>
      <c r="F39" s="124">
        <f t="shared" si="1"/>
        <v>994</v>
      </c>
      <c r="G39" s="39"/>
      <c r="H39" s="40">
        <f t="shared" si="2"/>
        <v>0</v>
      </c>
      <c r="I39" s="40"/>
      <c r="J39" s="40">
        <f t="shared" si="3"/>
        <v>0</v>
      </c>
      <c r="K39" s="40"/>
      <c r="L39" s="40">
        <f t="shared" si="4"/>
        <v>0</v>
      </c>
      <c r="M39" s="40"/>
      <c r="N39" s="40">
        <f t="shared" si="5"/>
        <v>0</v>
      </c>
      <c r="O39" s="40"/>
      <c r="P39" s="40">
        <f t="shared" si="6"/>
        <v>0</v>
      </c>
      <c r="Q39" s="40"/>
      <c r="R39" s="40">
        <f t="shared" si="7"/>
        <v>0</v>
      </c>
      <c r="S39" s="40"/>
      <c r="T39" s="41">
        <f t="shared" si="8"/>
        <v>0</v>
      </c>
      <c r="U39" s="41"/>
      <c r="V39" s="41">
        <f t="shared" si="9"/>
        <v>0</v>
      </c>
      <c r="W39" s="40"/>
      <c r="X39" s="40">
        <f t="shared" si="10"/>
        <v>0</v>
      </c>
      <c r="Y39" s="40"/>
      <c r="Z39" s="40">
        <f t="shared" si="11"/>
        <v>0</v>
      </c>
      <c r="AA39" s="40"/>
      <c r="AB39" s="40">
        <f t="shared" si="12"/>
        <v>0</v>
      </c>
      <c r="AC39" s="185"/>
      <c r="AD39" s="185">
        <f t="shared" si="13"/>
        <v>0</v>
      </c>
      <c r="AE39" s="185"/>
      <c r="AF39" s="185">
        <f t="shared" si="14"/>
        <v>0</v>
      </c>
      <c r="AG39" s="185"/>
      <c r="AH39" s="186">
        <f t="shared" si="15"/>
        <v>0</v>
      </c>
      <c r="AI39" s="185"/>
      <c r="AJ39" s="185">
        <f t="shared" si="16"/>
        <v>0</v>
      </c>
      <c r="AK39" s="185"/>
      <c r="AL39" s="185">
        <f t="shared" si="17"/>
        <v>0</v>
      </c>
      <c r="AM39" s="185"/>
      <c r="AN39" s="185">
        <f t="shared" si="18"/>
        <v>0</v>
      </c>
      <c r="AO39" s="187"/>
      <c r="AP39" s="187">
        <f t="shared" si="19"/>
        <v>0</v>
      </c>
      <c r="AQ39" s="187"/>
      <c r="AR39" s="187">
        <f t="shared" si="20"/>
        <v>0</v>
      </c>
      <c r="AS39" s="187"/>
      <c r="AT39" s="187">
        <f t="shared" si="21"/>
        <v>0</v>
      </c>
      <c r="AU39" s="187"/>
      <c r="AV39" s="188">
        <f t="shared" si="22"/>
        <v>0</v>
      </c>
      <c r="AW39" s="187"/>
      <c r="AX39" s="187">
        <f t="shared" si="23"/>
        <v>0</v>
      </c>
      <c r="AY39" s="187"/>
      <c r="AZ39" s="187">
        <f t="shared" si="24"/>
        <v>0</v>
      </c>
      <c r="BA39" s="187"/>
      <c r="BB39" s="188">
        <f t="shared" si="25"/>
        <v>0</v>
      </c>
      <c r="BC39" s="187"/>
      <c r="BD39" s="188">
        <f t="shared" si="26"/>
        <v>0</v>
      </c>
      <c r="BE39" s="188"/>
      <c r="BF39" s="188">
        <f t="shared" si="0"/>
        <v>0</v>
      </c>
      <c r="BG39" s="187"/>
      <c r="BH39" s="187">
        <f t="shared" si="27"/>
        <v>0</v>
      </c>
      <c r="BI39" s="189"/>
      <c r="BJ39" s="189">
        <f t="shared" si="28"/>
        <v>0</v>
      </c>
      <c r="BK39" s="189"/>
      <c r="BL39" s="189">
        <f t="shared" si="29"/>
        <v>0</v>
      </c>
      <c r="BM39" s="189"/>
      <c r="BN39" s="189">
        <f t="shared" si="30"/>
        <v>0</v>
      </c>
      <c r="BO39" s="189"/>
      <c r="BP39" s="189">
        <f t="shared" si="31"/>
        <v>0</v>
      </c>
      <c r="BQ39" s="189"/>
      <c r="BR39" s="189">
        <f t="shared" si="32"/>
        <v>0</v>
      </c>
      <c r="BS39" s="190">
        <f t="shared" si="33"/>
        <v>2</v>
      </c>
      <c r="BT39" s="190">
        <f t="shared" si="33"/>
        <v>994</v>
      </c>
    </row>
    <row r="40" spans="1:72" ht="12.75">
      <c r="A40" s="61">
        <v>32</v>
      </c>
      <c r="B40" s="41" t="s">
        <v>25</v>
      </c>
      <c r="C40" s="47"/>
      <c r="D40" s="48"/>
      <c r="E40" s="39"/>
      <c r="F40" s="124">
        <f t="shared" si="1"/>
        <v>0</v>
      </c>
      <c r="G40" s="39"/>
      <c r="H40" s="40">
        <f t="shared" si="2"/>
        <v>0</v>
      </c>
      <c r="I40" s="40"/>
      <c r="J40" s="40">
        <f t="shared" si="3"/>
        <v>0</v>
      </c>
      <c r="K40" s="40"/>
      <c r="L40" s="40">
        <f t="shared" si="4"/>
        <v>0</v>
      </c>
      <c r="M40" s="40"/>
      <c r="N40" s="40">
        <f t="shared" si="5"/>
        <v>0</v>
      </c>
      <c r="O40" s="40"/>
      <c r="P40" s="40">
        <f t="shared" si="6"/>
        <v>0</v>
      </c>
      <c r="Q40" s="40"/>
      <c r="R40" s="40">
        <f t="shared" si="7"/>
        <v>0</v>
      </c>
      <c r="S40" s="40"/>
      <c r="T40" s="41">
        <f t="shared" si="8"/>
        <v>0</v>
      </c>
      <c r="U40" s="41"/>
      <c r="V40" s="41">
        <f t="shared" si="9"/>
        <v>0</v>
      </c>
      <c r="W40" s="40"/>
      <c r="X40" s="40">
        <f t="shared" si="10"/>
        <v>0</v>
      </c>
      <c r="Y40" s="40"/>
      <c r="Z40" s="40">
        <f t="shared" si="11"/>
        <v>0</v>
      </c>
      <c r="AA40" s="40"/>
      <c r="AB40" s="40">
        <f t="shared" si="12"/>
        <v>0</v>
      </c>
      <c r="AC40" s="185"/>
      <c r="AD40" s="185">
        <f t="shared" si="13"/>
        <v>0</v>
      </c>
      <c r="AE40" s="185"/>
      <c r="AF40" s="185">
        <f t="shared" si="14"/>
        <v>0</v>
      </c>
      <c r="AG40" s="185"/>
      <c r="AH40" s="186">
        <f t="shared" si="15"/>
        <v>0</v>
      </c>
      <c r="AI40" s="185"/>
      <c r="AJ40" s="185">
        <f t="shared" si="16"/>
        <v>0</v>
      </c>
      <c r="AK40" s="185"/>
      <c r="AL40" s="185">
        <f t="shared" si="17"/>
        <v>0</v>
      </c>
      <c r="AM40" s="185"/>
      <c r="AN40" s="185">
        <f t="shared" si="18"/>
        <v>0</v>
      </c>
      <c r="AO40" s="187"/>
      <c r="AP40" s="187">
        <f t="shared" si="19"/>
        <v>0</v>
      </c>
      <c r="AQ40" s="187"/>
      <c r="AR40" s="187">
        <f t="shared" si="20"/>
        <v>0</v>
      </c>
      <c r="AS40" s="187"/>
      <c r="AT40" s="187">
        <f t="shared" si="21"/>
        <v>0</v>
      </c>
      <c r="AU40" s="187"/>
      <c r="AV40" s="188">
        <f t="shared" si="22"/>
        <v>0</v>
      </c>
      <c r="AW40" s="187"/>
      <c r="AX40" s="187">
        <f t="shared" si="23"/>
        <v>0</v>
      </c>
      <c r="AY40" s="187"/>
      <c r="AZ40" s="187">
        <f t="shared" si="24"/>
        <v>0</v>
      </c>
      <c r="BA40" s="187"/>
      <c r="BB40" s="188">
        <f t="shared" si="25"/>
        <v>0</v>
      </c>
      <c r="BC40" s="187"/>
      <c r="BD40" s="188">
        <f t="shared" si="26"/>
        <v>0</v>
      </c>
      <c r="BE40" s="188"/>
      <c r="BF40" s="188">
        <f t="shared" si="0"/>
        <v>0</v>
      </c>
      <c r="BG40" s="187"/>
      <c r="BH40" s="187">
        <f t="shared" si="27"/>
        <v>0</v>
      </c>
      <c r="BI40" s="189"/>
      <c r="BJ40" s="189">
        <f t="shared" si="28"/>
        <v>0</v>
      </c>
      <c r="BK40" s="189"/>
      <c r="BL40" s="189">
        <f t="shared" si="29"/>
        <v>0</v>
      </c>
      <c r="BM40" s="189"/>
      <c r="BN40" s="189">
        <f t="shared" si="30"/>
        <v>0</v>
      </c>
      <c r="BO40" s="189"/>
      <c r="BP40" s="189">
        <f t="shared" si="31"/>
        <v>0</v>
      </c>
      <c r="BQ40" s="189"/>
      <c r="BR40" s="189">
        <f t="shared" si="32"/>
        <v>0</v>
      </c>
      <c r="BS40" s="190">
        <f t="shared" si="33"/>
        <v>0</v>
      </c>
      <c r="BT40" s="190">
        <f t="shared" si="33"/>
        <v>0</v>
      </c>
    </row>
    <row r="41" spans="1:72" ht="12.75">
      <c r="A41" s="61">
        <v>33</v>
      </c>
      <c r="B41" s="41" t="s">
        <v>24</v>
      </c>
      <c r="C41" s="47" t="s">
        <v>33</v>
      </c>
      <c r="D41" s="48">
        <v>3113</v>
      </c>
      <c r="E41" s="39"/>
      <c r="F41" s="124">
        <f t="shared" si="1"/>
        <v>0</v>
      </c>
      <c r="G41" s="39"/>
      <c r="H41" s="40">
        <f t="shared" si="2"/>
        <v>0</v>
      </c>
      <c r="I41" s="40"/>
      <c r="J41" s="40">
        <f t="shared" si="3"/>
        <v>0</v>
      </c>
      <c r="K41" s="40"/>
      <c r="L41" s="40">
        <f t="shared" si="4"/>
        <v>0</v>
      </c>
      <c r="M41" s="40"/>
      <c r="N41" s="40">
        <f t="shared" si="5"/>
        <v>0</v>
      </c>
      <c r="O41" s="40"/>
      <c r="P41" s="40">
        <f t="shared" si="6"/>
        <v>0</v>
      </c>
      <c r="Q41" s="40"/>
      <c r="R41" s="40">
        <f t="shared" si="7"/>
        <v>0</v>
      </c>
      <c r="S41" s="40"/>
      <c r="T41" s="41">
        <f t="shared" si="8"/>
        <v>0</v>
      </c>
      <c r="U41" s="41"/>
      <c r="V41" s="41">
        <f t="shared" si="9"/>
        <v>0</v>
      </c>
      <c r="W41" s="40"/>
      <c r="X41" s="40">
        <f t="shared" si="10"/>
        <v>0</v>
      </c>
      <c r="Y41" s="40"/>
      <c r="Z41" s="40">
        <f t="shared" si="11"/>
        <v>0</v>
      </c>
      <c r="AA41" s="40"/>
      <c r="AB41" s="40">
        <f t="shared" si="12"/>
        <v>0</v>
      </c>
      <c r="AC41" s="185"/>
      <c r="AD41" s="185">
        <f t="shared" si="13"/>
        <v>0</v>
      </c>
      <c r="AE41" s="185"/>
      <c r="AF41" s="185">
        <f t="shared" si="14"/>
        <v>0</v>
      </c>
      <c r="AG41" s="185"/>
      <c r="AH41" s="186">
        <f t="shared" si="15"/>
        <v>0</v>
      </c>
      <c r="AI41" s="185"/>
      <c r="AJ41" s="185">
        <f t="shared" si="16"/>
        <v>0</v>
      </c>
      <c r="AK41" s="185"/>
      <c r="AL41" s="185">
        <f t="shared" si="17"/>
        <v>0</v>
      </c>
      <c r="AM41" s="185"/>
      <c r="AN41" s="185">
        <f t="shared" si="18"/>
        <v>0</v>
      </c>
      <c r="AO41" s="187"/>
      <c r="AP41" s="187">
        <f t="shared" si="19"/>
        <v>0</v>
      </c>
      <c r="AQ41" s="187"/>
      <c r="AR41" s="187">
        <f t="shared" si="20"/>
        <v>0</v>
      </c>
      <c r="AS41" s="187"/>
      <c r="AT41" s="187">
        <f t="shared" si="21"/>
        <v>0</v>
      </c>
      <c r="AU41" s="187"/>
      <c r="AV41" s="188">
        <f t="shared" si="22"/>
        <v>0</v>
      </c>
      <c r="AW41" s="187"/>
      <c r="AX41" s="187">
        <f t="shared" si="23"/>
        <v>0</v>
      </c>
      <c r="AY41" s="187"/>
      <c r="AZ41" s="187">
        <f t="shared" si="24"/>
        <v>0</v>
      </c>
      <c r="BA41" s="187"/>
      <c r="BB41" s="188">
        <f t="shared" si="25"/>
        <v>0</v>
      </c>
      <c r="BC41" s="187"/>
      <c r="BD41" s="188">
        <f t="shared" si="26"/>
        <v>0</v>
      </c>
      <c r="BE41" s="188"/>
      <c r="BF41" s="188">
        <f t="shared" si="0"/>
        <v>0</v>
      </c>
      <c r="BG41" s="187"/>
      <c r="BH41" s="187">
        <f t="shared" si="27"/>
        <v>0</v>
      </c>
      <c r="BI41" s="189"/>
      <c r="BJ41" s="189">
        <f t="shared" si="28"/>
        <v>0</v>
      </c>
      <c r="BK41" s="189"/>
      <c r="BL41" s="189">
        <f t="shared" si="29"/>
        <v>0</v>
      </c>
      <c r="BM41" s="189"/>
      <c r="BN41" s="189">
        <f t="shared" si="30"/>
        <v>0</v>
      </c>
      <c r="BO41" s="189"/>
      <c r="BP41" s="189">
        <f t="shared" si="31"/>
        <v>0</v>
      </c>
      <c r="BQ41" s="189"/>
      <c r="BR41" s="189">
        <f t="shared" si="32"/>
        <v>0</v>
      </c>
      <c r="BS41" s="190">
        <f t="shared" si="33"/>
        <v>0</v>
      </c>
      <c r="BT41" s="190">
        <f t="shared" si="33"/>
        <v>0</v>
      </c>
    </row>
    <row r="42" spans="1:72" ht="12.75">
      <c r="A42" s="61">
        <v>34</v>
      </c>
      <c r="B42" s="41" t="s">
        <v>26</v>
      </c>
      <c r="C42" s="47" t="s">
        <v>23</v>
      </c>
      <c r="D42" s="48">
        <v>4917</v>
      </c>
      <c r="E42" s="39"/>
      <c r="F42" s="124">
        <f t="shared" si="1"/>
        <v>0</v>
      </c>
      <c r="G42" s="39"/>
      <c r="H42" s="40">
        <f t="shared" si="2"/>
        <v>0</v>
      </c>
      <c r="I42" s="40"/>
      <c r="J42" s="40">
        <f t="shared" si="3"/>
        <v>0</v>
      </c>
      <c r="K42" s="40"/>
      <c r="L42" s="40">
        <f t="shared" si="4"/>
        <v>0</v>
      </c>
      <c r="M42" s="40"/>
      <c r="N42" s="40">
        <f t="shared" si="5"/>
        <v>0</v>
      </c>
      <c r="O42" s="40"/>
      <c r="P42" s="40">
        <f t="shared" si="6"/>
        <v>0</v>
      </c>
      <c r="Q42" s="40"/>
      <c r="R42" s="40">
        <f t="shared" si="7"/>
        <v>0</v>
      </c>
      <c r="S42" s="40"/>
      <c r="T42" s="41">
        <f t="shared" si="8"/>
        <v>0</v>
      </c>
      <c r="U42" s="41"/>
      <c r="V42" s="41">
        <f t="shared" si="9"/>
        <v>0</v>
      </c>
      <c r="W42" s="40"/>
      <c r="X42" s="40">
        <f t="shared" si="10"/>
        <v>0</v>
      </c>
      <c r="Y42" s="40"/>
      <c r="Z42" s="40">
        <f t="shared" si="11"/>
        <v>0</v>
      </c>
      <c r="AA42" s="40"/>
      <c r="AB42" s="40">
        <f t="shared" si="12"/>
        <v>0</v>
      </c>
      <c r="AC42" s="185"/>
      <c r="AD42" s="185">
        <f t="shared" si="13"/>
        <v>0</v>
      </c>
      <c r="AE42" s="185"/>
      <c r="AF42" s="185">
        <f t="shared" si="14"/>
        <v>0</v>
      </c>
      <c r="AG42" s="185"/>
      <c r="AH42" s="186">
        <f t="shared" si="15"/>
        <v>0</v>
      </c>
      <c r="AI42" s="185"/>
      <c r="AJ42" s="185">
        <f t="shared" si="16"/>
        <v>0</v>
      </c>
      <c r="AK42" s="185"/>
      <c r="AL42" s="185">
        <f t="shared" si="17"/>
        <v>0</v>
      </c>
      <c r="AM42" s="185"/>
      <c r="AN42" s="185">
        <f t="shared" si="18"/>
        <v>0</v>
      </c>
      <c r="AO42" s="187"/>
      <c r="AP42" s="187">
        <f t="shared" si="19"/>
        <v>0</v>
      </c>
      <c r="AQ42" s="187"/>
      <c r="AR42" s="187">
        <f t="shared" si="20"/>
        <v>0</v>
      </c>
      <c r="AS42" s="187"/>
      <c r="AT42" s="187">
        <f t="shared" si="21"/>
        <v>0</v>
      </c>
      <c r="AU42" s="187"/>
      <c r="AV42" s="188">
        <f t="shared" si="22"/>
        <v>0</v>
      </c>
      <c r="AW42" s="187"/>
      <c r="AX42" s="187">
        <f t="shared" si="23"/>
        <v>0</v>
      </c>
      <c r="AY42" s="187"/>
      <c r="AZ42" s="187">
        <f t="shared" si="24"/>
        <v>0</v>
      </c>
      <c r="BA42" s="187"/>
      <c r="BB42" s="188">
        <f t="shared" si="25"/>
        <v>0</v>
      </c>
      <c r="BC42" s="187">
        <v>1</v>
      </c>
      <c r="BD42" s="188">
        <f t="shared" si="26"/>
        <v>4917</v>
      </c>
      <c r="BE42" s="188">
        <v>1</v>
      </c>
      <c r="BF42" s="188">
        <f t="shared" si="0"/>
        <v>4917</v>
      </c>
      <c r="BG42" s="187"/>
      <c r="BH42" s="187">
        <f t="shared" si="27"/>
        <v>0</v>
      </c>
      <c r="BI42" s="189"/>
      <c r="BJ42" s="189">
        <f t="shared" si="28"/>
        <v>0</v>
      </c>
      <c r="BK42" s="189"/>
      <c r="BL42" s="189">
        <f t="shared" si="29"/>
        <v>0</v>
      </c>
      <c r="BM42" s="189"/>
      <c r="BN42" s="189">
        <f t="shared" si="30"/>
        <v>0</v>
      </c>
      <c r="BO42" s="189"/>
      <c r="BP42" s="189">
        <f t="shared" si="31"/>
        <v>0</v>
      </c>
      <c r="BQ42" s="189"/>
      <c r="BR42" s="189">
        <f t="shared" si="32"/>
        <v>0</v>
      </c>
      <c r="BS42" s="190">
        <f t="shared" si="33"/>
        <v>2</v>
      </c>
      <c r="BT42" s="190">
        <f t="shared" si="33"/>
        <v>9834</v>
      </c>
    </row>
    <row r="43" spans="1:72" ht="14.25">
      <c r="A43" s="61">
        <v>35</v>
      </c>
      <c r="B43" s="191" t="s">
        <v>34</v>
      </c>
      <c r="C43" s="47"/>
      <c r="D43" s="48"/>
      <c r="E43" s="39"/>
      <c r="F43" s="124">
        <f t="shared" si="1"/>
        <v>0</v>
      </c>
      <c r="G43" s="39"/>
      <c r="H43" s="40">
        <f t="shared" si="2"/>
        <v>0</v>
      </c>
      <c r="I43" s="40"/>
      <c r="J43" s="40">
        <f t="shared" si="3"/>
        <v>0</v>
      </c>
      <c r="K43" s="40"/>
      <c r="L43" s="40">
        <f t="shared" si="4"/>
        <v>0</v>
      </c>
      <c r="M43" s="40"/>
      <c r="N43" s="40">
        <f t="shared" si="5"/>
        <v>0</v>
      </c>
      <c r="O43" s="40"/>
      <c r="P43" s="40">
        <f t="shared" si="6"/>
        <v>0</v>
      </c>
      <c r="Q43" s="40"/>
      <c r="R43" s="40">
        <f t="shared" si="7"/>
        <v>0</v>
      </c>
      <c r="S43" s="40"/>
      <c r="T43" s="41">
        <f t="shared" si="8"/>
        <v>0</v>
      </c>
      <c r="U43" s="41"/>
      <c r="V43" s="41">
        <f t="shared" si="9"/>
        <v>0</v>
      </c>
      <c r="W43" s="40"/>
      <c r="X43" s="40">
        <f t="shared" si="10"/>
        <v>0</v>
      </c>
      <c r="Y43" s="40"/>
      <c r="Z43" s="40">
        <f t="shared" si="11"/>
        <v>0</v>
      </c>
      <c r="AA43" s="40"/>
      <c r="AB43" s="40">
        <f t="shared" si="12"/>
        <v>0</v>
      </c>
      <c r="AC43" s="185"/>
      <c r="AD43" s="185">
        <f t="shared" si="13"/>
        <v>0</v>
      </c>
      <c r="AE43" s="185"/>
      <c r="AF43" s="185">
        <f t="shared" si="14"/>
        <v>0</v>
      </c>
      <c r="AG43" s="185"/>
      <c r="AH43" s="186">
        <f t="shared" si="15"/>
        <v>0</v>
      </c>
      <c r="AI43" s="185"/>
      <c r="AJ43" s="185">
        <f t="shared" si="16"/>
        <v>0</v>
      </c>
      <c r="AK43" s="185"/>
      <c r="AL43" s="185">
        <f t="shared" si="17"/>
        <v>0</v>
      </c>
      <c r="AM43" s="185"/>
      <c r="AN43" s="185">
        <f t="shared" si="18"/>
        <v>0</v>
      </c>
      <c r="AO43" s="187"/>
      <c r="AP43" s="187">
        <f t="shared" si="19"/>
        <v>0</v>
      </c>
      <c r="AQ43" s="187"/>
      <c r="AR43" s="187">
        <f t="shared" si="20"/>
        <v>0</v>
      </c>
      <c r="AS43" s="187"/>
      <c r="AT43" s="187">
        <f t="shared" si="21"/>
        <v>0</v>
      </c>
      <c r="AU43" s="187"/>
      <c r="AV43" s="188">
        <f t="shared" si="22"/>
        <v>0</v>
      </c>
      <c r="AW43" s="187"/>
      <c r="AX43" s="187">
        <f t="shared" si="23"/>
        <v>0</v>
      </c>
      <c r="AY43" s="187"/>
      <c r="AZ43" s="187">
        <f t="shared" si="24"/>
        <v>0</v>
      </c>
      <c r="BA43" s="187"/>
      <c r="BB43" s="188">
        <f t="shared" si="25"/>
        <v>0</v>
      </c>
      <c r="BC43" s="187"/>
      <c r="BD43" s="188">
        <f t="shared" si="26"/>
        <v>0</v>
      </c>
      <c r="BE43" s="188"/>
      <c r="BF43" s="188">
        <f t="shared" si="0"/>
        <v>0</v>
      </c>
      <c r="BG43" s="187"/>
      <c r="BH43" s="187">
        <f t="shared" si="27"/>
        <v>0</v>
      </c>
      <c r="BI43" s="189"/>
      <c r="BJ43" s="189">
        <f t="shared" si="28"/>
        <v>0</v>
      </c>
      <c r="BK43" s="189"/>
      <c r="BL43" s="189">
        <f t="shared" si="29"/>
        <v>0</v>
      </c>
      <c r="BM43" s="189"/>
      <c r="BN43" s="189">
        <f t="shared" si="30"/>
        <v>0</v>
      </c>
      <c r="BO43" s="189"/>
      <c r="BP43" s="189">
        <f t="shared" si="31"/>
        <v>0</v>
      </c>
      <c r="BQ43" s="189"/>
      <c r="BR43" s="189">
        <f t="shared" si="32"/>
        <v>0</v>
      </c>
      <c r="BS43" s="190">
        <f t="shared" si="33"/>
        <v>0</v>
      </c>
      <c r="BT43" s="190">
        <f t="shared" si="33"/>
        <v>0</v>
      </c>
    </row>
    <row r="44" spans="1:72" ht="14.25">
      <c r="A44" s="61">
        <v>36</v>
      </c>
      <c r="B44" s="192" t="s">
        <v>13</v>
      </c>
      <c r="C44" s="47" t="s">
        <v>14</v>
      </c>
      <c r="D44" s="48">
        <v>445</v>
      </c>
      <c r="E44" s="39"/>
      <c r="F44" s="124">
        <f t="shared" si="1"/>
        <v>0</v>
      </c>
      <c r="G44" s="39"/>
      <c r="H44" s="40">
        <f t="shared" si="2"/>
        <v>0</v>
      </c>
      <c r="I44" s="40"/>
      <c r="J44" s="40">
        <f t="shared" si="3"/>
        <v>0</v>
      </c>
      <c r="K44" s="40"/>
      <c r="L44" s="40">
        <f t="shared" si="4"/>
        <v>0</v>
      </c>
      <c r="M44" s="40"/>
      <c r="N44" s="40">
        <f t="shared" si="5"/>
        <v>0</v>
      </c>
      <c r="O44" s="40"/>
      <c r="P44" s="40">
        <f t="shared" si="6"/>
        <v>0</v>
      </c>
      <c r="Q44" s="40"/>
      <c r="R44" s="40">
        <f t="shared" si="7"/>
        <v>0</v>
      </c>
      <c r="S44" s="40"/>
      <c r="T44" s="41">
        <f t="shared" si="8"/>
        <v>0</v>
      </c>
      <c r="U44" s="41"/>
      <c r="V44" s="41">
        <f t="shared" si="9"/>
        <v>0</v>
      </c>
      <c r="W44" s="40"/>
      <c r="X44" s="40">
        <f t="shared" si="10"/>
        <v>0</v>
      </c>
      <c r="Y44" s="40"/>
      <c r="Z44" s="40">
        <f t="shared" si="11"/>
        <v>0</v>
      </c>
      <c r="AA44" s="40"/>
      <c r="AB44" s="40">
        <f t="shared" si="12"/>
        <v>0</v>
      </c>
      <c r="AC44" s="185"/>
      <c r="AD44" s="185">
        <f t="shared" si="13"/>
        <v>0</v>
      </c>
      <c r="AE44" s="185"/>
      <c r="AF44" s="185">
        <f t="shared" si="14"/>
        <v>0</v>
      </c>
      <c r="AG44" s="185"/>
      <c r="AH44" s="186">
        <f t="shared" si="15"/>
        <v>0</v>
      </c>
      <c r="AI44" s="185"/>
      <c r="AJ44" s="185">
        <f t="shared" si="16"/>
        <v>0</v>
      </c>
      <c r="AK44" s="185"/>
      <c r="AL44" s="185">
        <f t="shared" si="17"/>
        <v>0</v>
      </c>
      <c r="AM44" s="185"/>
      <c r="AN44" s="185">
        <f t="shared" si="18"/>
        <v>0</v>
      </c>
      <c r="AO44" s="187"/>
      <c r="AP44" s="187">
        <f t="shared" si="19"/>
        <v>0</v>
      </c>
      <c r="AQ44" s="187"/>
      <c r="AR44" s="187">
        <f t="shared" si="20"/>
        <v>0</v>
      </c>
      <c r="AS44" s="187"/>
      <c r="AT44" s="187">
        <f t="shared" si="21"/>
        <v>0</v>
      </c>
      <c r="AU44" s="187"/>
      <c r="AV44" s="188">
        <f t="shared" si="22"/>
        <v>0</v>
      </c>
      <c r="AW44" s="187"/>
      <c r="AX44" s="187">
        <f t="shared" si="23"/>
        <v>0</v>
      </c>
      <c r="AY44" s="187"/>
      <c r="AZ44" s="187">
        <f t="shared" si="24"/>
        <v>0</v>
      </c>
      <c r="BA44" s="187"/>
      <c r="BB44" s="188">
        <f t="shared" si="25"/>
        <v>0</v>
      </c>
      <c r="BC44" s="187"/>
      <c r="BD44" s="188">
        <f t="shared" si="26"/>
        <v>0</v>
      </c>
      <c r="BE44" s="188"/>
      <c r="BF44" s="188">
        <f t="shared" si="0"/>
        <v>0</v>
      </c>
      <c r="BG44" s="187"/>
      <c r="BH44" s="187">
        <f t="shared" si="27"/>
        <v>0</v>
      </c>
      <c r="BI44" s="189"/>
      <c r="BJ44" s="189">
        <f t="shared" si="28"/>
        <v>0</v>
      </c>
      <c r="BK44" s="189"/>
      <c r="BL44" s="189">
        <f t="shared" si="29"/>
        <v>0</v>
      </c>
      <c r="BM44" s="189"/>
      <c r="BN44" s="189">
        <f t="shared" si="30"/>
        <v>0</v>
      </c>
      <c r="BO44" s="189"/>
      <c r="BP44" s="189">
        <f t="shared" si="31"/>
        <v>0</v>
      </c>
      <c r="BQ44" s="189"/>
      <c r="BR44" s="189">
        <f t="shared" si="32"/>
        <v>0</v>
      </c>
      <c r="BS44" s="190">
        <f t="shared" si="33"/>
        <v>0</v>
      </c>
      <c r="BT44" s="190">
        <f t="shared" si="33"/>
        <v>0</v>
      </c>
    </row>
    <row r="45" spans="1:72" ht="12.75">
      <c r="A45" s="61">
        <v>37</v>
      </c>
      <c r="B45" s="41" t="s">
        <v>15</v>
      </c>
      <c r="C45" s="47" t="s">
        <v>35</v>
      </c>
      <c r="D45" s="48">
        <v>501</v>
      </c>
      <c r="E45" s="39"/>
      <c r="F45" s="124">
        <f t="shared" si="1"/>
        <v>0</v>
      </c>
      <c r="G45" s="39"/>
      <c r="H45" s="40">
        <f t="shared" si="2"/>
        <v>0</v>
      </c>
      <c r="I45" s="40"/>
      <c r="J45" s="40">
        <f t="shared" si="3"/>
        <v>0</v>
      </c>
      <c r="K45" s="40">
        <v>20</v>
      </c>
      <c r="L45" s="40">
        <f t="shared" si="4"/>
        <v>10020</v>
      </c>
      <c r="M45" s="40"/>
      <c r="N45" s="40">
        <f t="shared" si="5"/>
        <v>0</v>
      </c>
      <c r="O45" s="40">
        <v>10</v>
      </c>
      <c r="P45" s="40">
        <f t="shared" si="6"/>
        <v>5010</v>
      </c>
      <c r="Q45" s="40"/>
      <c r="R45" s="40">
        <f t="shared" si="7"/>
        <v>0</v>
      </c>
      <c r="S45" s="40">
        <v>15</v>
      </c>
      <c r="T45" s="41">
        <f t="shared" si="8"/>
        <v>7515</v>
      </c>
      <c r="U45" s="41"/>
      <c r="V45" s="41">
        <f t="shared" si="9"/>
        <v>0</v>
      </c>
      <c r="W45" s="40">
        <v>6</v>
      </c>
      <c r="X45" s="40">
        <f t="shared" si="10"/>
        <v>3006</v>
      </c>
      <c r="Y45" s="40">
        <v>5</v>
      </c>
      <c r="Z45" s="40">
        <f t="shared" si="11"/>
        <v>2505</v>
      </c>
      <c r="AA45" s="40">
        <v>6</v>
      </c>
      <c r="AB45" s="40">
        <f t="shared" si="12"/>
        <v>3006</v>
      </c>
      <c r="AC45" s="185"/>
      <c r="AD45" s="185">
        <f t="shared" si="13"/>
        <v>0</v>
      </c>
      <c r="AE45" s="185"/>
      <c r="AF45" s="185">
        <f t="shared" si="14"/>
        <v>0</v>
      </c>
      <c r="AG45" s="185"/>
      <c r="AH45" s="186">
        <f t="shared" si="15"/>
        <v>0</v>
      </c>
      <c r="AI45" s="185">
        <v>4</v>
      </c>
      <c r="AJ45" s="185">
        <f t="shared" si="16"/>
        <v>2004</v>
      </c>
      <c r="AK45" s="185"/>
      <c r="AL45" s="185">
        <f t="shared" si="17"/>
        <v>0</v>
      </c>
      <c r="AM45" s="185">
        <v>16</v>
      </c>
      <c r="AN45" s="185">
        <f t="shared" si="18"/>
        <v>8016</v>
      </c>
      <c r="AO45" s="187">
        <v>4</v>
      </c>
      <c r="AP45" s="187">
        <f t="shared" si="19"/>
        <v>2004</v>
      </c>
      <c r="AQ45" s="187"/>
      <c r="AR45" s="187">
        <f t="shared" si="20"/>
        <v>0</v>
      </c>
      <c r="AS45" s="187"/>
      <c r="AT45" s="187">
        <f t="shared" si="21"/>
        <v>0</v>
      </c>
      <c r="AU45" s="187">
        <v>20</v>
      </c>
      <c r="AV45" s="188">
        <f t="shared" si="22"/>
        <v>10020</v>
      </c>
      <c r="AW45" s="187">
        <v>2</v>
      </c>
      <c r="AX45" s="187">
        <f t="shared" si="23"/>
        <v>1002</v>
      </c>
      <c r="AY45" s="187"/>
      <c r="AZ45" s="187">
        <f t="shared" si="24"/>
        <v>0</v>
      </c>
      <c r="BA45" s="187"/>
      <c r="BB45" s="188">
        <f t="shared" si="25"/>
        <v>0</v>
      </c>
      <c r="BC45" s="187"/>
      <c r="BD45" s="188">
        <f t="shared" si="26"/>
        <v>0</v>
      </c>
      <c r="BE45" s="188"/>
      <c r="BF45" s="188">
        <f t="shared" si="0"/>
        <v>0</v>
      </c>
      <c r="BG45" s="187"/>
      <c r="BH45" s="187">
        <f t="shared" si="27"/>
        <v>0</v>
      </c>
      <c r="BI45" s="189"/>
      <c r="BJ45" s="189">
        <f t="shared" si="28"/>
        <v>0</v>
      </c>
      <c r="BK45" s="189"/>
      <c r="BL45" s="189">
        <f t="shared" si="29"/>
        <v>0</v>
      </c>
      <c r="BM45" s="189"/>
      <c r="BN45" s="189">
        <f t="shared" si="30"/>
        <v>0</v>
      </c>
      <c r="BO45" s="189"/>
      <c r="BP45" s="189">
        <f t="shared" si="31"/>
        <v>0</v>
      </c>
      <c r="BQ45" s="189"/>
      <c r="BR45" s="189">
        <f t="shared" si="32"/>
        <v>0</v>
      </c>
      <c r="BS45" s="190">
        <f t="shared" si="33"/>
        <v>108</v>
      </c>
      <c r="BT45" s="190">
        <f t="shared" si="33"/>
        <v>54108</v>
      </c>
    </row>
    <row r="46" spans="1:72" ht="12.75">
      <c r="A46" s="61">
        <v>38</v>
      </c>
      <c r="B46" s="41" t="s">
        <v>16</v>
      </c>
      <c r="C46" s="47" t="s">
        <v>35</v>
      </c>
      <c r="D46" s="48">
        <v>539</v>
      </c>
      <c r="E46" s="39"/>
      <c r="F46" s="124">
        <f t="shared" si="1"/>
        <v>0</v>
      </c>
      <c r="G46" s="39"/>
      <c r="H46" s="40">
        <f t="shared" si="2"/>
        <v>0</v>
      </c>
      <c r="I46" s="40"/>
      <c r="J46" s="40">
        <f t="shared" si="3"/>
        <v>0</v>
      </c>
      <c r="K46" s="40"/>
      <c r="L46" s="40">
        <f t="shared" si="4"/>
        <v>0</v>
      </c>
      <c r="M46" s="40"/>
      <c r="N46" s="40">
        <f t="shared" si="5"/>
        <v>0</v>
      </c>
      <c r="O46" s="40"/>
      <c r="P46" s="40">
        <f t="shared" si="6"/>
        <v>0</v>
      </c>
      <c r="Q46" s="40"/>
      <c r="R46" s="40">
        <f t="shared" si="7"/>
        <v>0</v>
      </c>
      <c r="S46" s="40"/>
      <c r="T46" s="41">
        <f t="shared" si="8"/>
        <v>0</v>
      </c>
      <c r="U46" s="41"/>
      <c r="V46" s="41">
        <f t="shared" si="9"/>
        <v>0</v>
      </c>
      <c r="W46" s="40"/>
      <c r="X46" s="40">
        <f t="shared" si="10"/>
        <v>0</v>
      </c>
      <c r="Y46" s="40"/>
      <c r="Z46" s="40">
        <f t="shared" si="11"/>
        <v>0</v>
      </c>
      <c r="AA46" s="40"/>
      <c r="AB46" s="40">
        <f t="shared" si="12"/>
        <v>0</v>
      </c>
      <c r="AC46" s="185"/>
      <c r="AD46" s="185">
        <f t="shared" si="13"/>
        <v>0</v>
      </c>
      <c r="AE46" s="185"/>
      <c r="AF46" s="185">
        <f t="shared" si="14"/>
        <v>0</v>
      </c>
      <c r="AG46" s="185"/>
      <c r="AH46" s="186">
        <f t="shared" si="15"/>
        <v>0</v>
      </c>
      <c r="AI46" s="185"/>
      <c r="AJ46" s="185">
        <f t="shared" si="16"/>
        <v>0</v>
      </c>
      <c r="AK46" s="185"/>
      <c r="AL46" s="185">
        <f t="shared" si="17"/>
        <v>0</v>
      </c>
      <c r="AM46" s="185">
        <v>32</v>
      </c>
      <c r="AN46" s="185">
        <f t="shared" si="18"/>
        <v>17248</v>
      </c>
      <c r="AO46" s="187"/>
      <c r="AP46" s="187">
        <f t="shared" si="19"/>
        <v>0</v>
      </c>
      <c r="AQ46" s="187"/>
      <c r="AR46" s="187">
        <f t="shared" si="20"/>
        <v>0</v>
      </c>
      <c r="AS46" s="187"/>
      <c r="AT46" s="187">
        <f t="shared" si="21"/>
        <v>0</v>
      </c>
      <c r="AU46" s="187">
        <v>15</v>
      </c>
      <c r="AV46" s="188">
        <f t="shared" si="22"/>
        <v>8085</v>
      </c>
      <c r="AW46" s="187"/>
      <c r="AX46" s="187">
        <f t="shared" si="23"/>
        <v>0</v>
      </c>
      <c r="AY46" s="187"/>
      <c r="AZ46" s="187">
        <f t="shared" si="24"/>
        <v>0</v>
      </c>
      <c r="BA46" s="187">
        <v>6</v>
      </c>
      <c r="BB46" s="188">
        <f t="shared" si="25"/>
        <v>3234</v>
      </c>
      <c r="BC46" s="187">
        <v>8</v>
      </c>
      <c r="BD46" s="188">
        <f t="shared" si="26"/>
        <v>4312</v>
      </c>
      <c r="BE46" s="188"/>
      <c r="BF46" s="188">
        <f t="shared" si="0"/>
        <v>0</v>
      </c>
      <c r="BG46" s="187"/>
      <c r="BH46" s="187">
        <f t="shared" si="27"/>
        <v>0</v>
      </c>
      <c r="BI46" s="189"/>
      <c r="BJ46" s="189">
        <f t="shared" si="28"/>
        <v>0</v>
      </c>
      <c r="BK46" s="189"/>
      <c r="BL46" s="189">
        <f t="shared" si="29"/>
        <v>0</v>
      </c>
      <c r="BM46" s="189"/>
      <c r="BN46" s="189">
        <f t="shared" si="30"/>
        <v>0</v>
      </c>
      <c r="BO46" s="189"/>
      <c r="BP46" s="189">
        <f t="shared" si="31"/>
        <v>0</v>
      </c>
      <c r="BQ46" s="189"/>
      <c r="BR46" s="189">
        <f t="shared" si="32"/>
        <v>0</v>
      </c>
      <c r="BS46" s="190">
        <f t="shared" si="33"/>
        <v>61</v>
      </c>
      <c r="BT46" s="190">
        <f t="shared" si="33"/>
        <v>32879</v>
      </c>
    </row>
    <row r="47" spans="1:72" ht="12.75">
      <c r="A47" s="61">
        <v>39</v>
      </c>
      <c r="B47" s="41" t="s">
        <v>17</v>
      </c>
      <c r="C47" s="47" t="s">
        <v>35</v>
      </c>
      <c r="D47" s="48">
        <v>594</v>
      </c>
      <c r="E47" s="39"/>
      <c r="F47" s="124">
        <f t="shared" si="1"/>
        <v>0</v>
      </c>
      <c r="G47" s="39"/>
      <c r="H47" s="40">
        <f t="shared" si="2"/>
        <v>0</v>
      </c>
      <c r="I47" s="40"/>
      <c r="J47" s="40">
        <f t="shared" si="3"/>
        <v>0</v>
      </c>
      <c r="K47" s="40"/>
      <c r="L47" s="40">
        <f t="shared" si="4"/>
        <v>0</v>
      </c>
      <c r="M47" s="40">
        <v>20</v>
      </c>
      <c r="N47" s="40">
        <f t="shared" si="5"/>
        <v>11880</v>
      </c>
      <c r="O47" s="40">
        <v>30</v>
      </c>
      <c r="P47" s="40">
        <f t="shared" si="6"/>
        <v>17820</v>
      </c>
      <c r="Q47" s="40"/>
      <c r="R47" s="40">
        <f t="shared" si="7"/>
        <v>0</v>
      </c>
      <c r="S47" s="40"/>
      <c r="T47" s="41">
        <f t="shared" si="8"/>
        <v>0</v>
      </c>
      <c r="U47" s="41"/>
      <c r="V47" s="41">
        <f t="shared" si="9"/>
        <v>0</v>
      </c>
      <c r="W47" s="40"/>
      <c r="X47" s="40">
        <f t="shared" si="10"/>
        <v>0</v>
      </c>
      <c r="Y47" s="40"/>
      <c r="Z47" s="40">
        <f t="shared" si="11"/>
        <v>0</v>
      </c>
      <c r="AA47" s="40">
        <v>3</v>
      </c>
      <c r="AB47" s="40">
        <f t="shared" si="12"/>
        <v>1782</v>
      </c>
      <c r="AC47" s="184"/>
      <c r="AD47" s="185">
        <f t="shared" si="13"/>
        <v>0</v>
      </c>
      <c r="AE47" s="185"/>
      <c r="AF47" s="185">
        <f t="shared" si="14"/>
        <v>0</v>
      </c>
      <c r="AG47" s="185"/>
      <c r="AH47" s="186">
        <f t="shared" si="15"/>
        <v>0</v>
      </c>
      <c r="AI47" s="185">
        <v>10</v>
      </c>
      <c r="AJ47" s="185">
        <f t="shared" si="16"/>
        <v>5940</v>
      </c>
      <c r="AK47" s="185"/>
      <c r="AL47" s="185">
        <f t="shared" si="17"/>
        <v>0</v>
      </c>
      <c r="AM47" s="185"/>
      <c r="AN47" s="185">
        <f t="shared" si="18"/>
        <v>0</v>
      </c>
      <c r="AO47" s="187">
        <v>8</v>
      </c>
      <c r="AP47" s="187">
        <f t="shared" si="19"/>
        <v>4752</v>
      </c>
      <c r="AQ47" s="187"/>
      <c r="AR47" s="187">
        <f t="shared" si="20"/>
        <v>0</v>
      </c>
      <c r="AS47" s="187"/>
      <c r="AT47" s="187">
        <f t="shared" si="21"/>
        <v>0</v>
      </c>
      <c r="AU47" s="187"/>
      <c r="AV47" s="188">
        <f t="shared" si="22"/>
        <v>0</v>
      </c>
      <c r="AW47" s="187"/>
      <c r="AX47" s="187">
        <f t="shared" si="23"/>
        <v>0</v>
      </c>
      <c r="AY47" s="187"/>
      <c r="AZ47" s="187">
        <f t="shared" si="24"/>
        <v>0</v>
      </c>
      <c r="BA47" s="187"/>
      <c r="BB47" s="188">
        <f t="shared" si="25"/>
        <v>0</v>
      </c>
      <c r="BC47" s="187"/>
      <c r="BD47" s="188">
        <f t="shared" si="26"/>
        <v>0</v>
      </c>
      <c r="BE47" s="188"/>
      <c r="BF47" s="188">
        <f t="shared" si="0"/>
        <v>0</v>
      </c>
      <c r="BG47" s="187"/>
      <c r="BH47" s="187">
        <f t="shared" si="27"/>
        <v>0</v>
      </c>
      <c r="BI47" s="189">
        <v>20</v>
      </c>
      <c r="BJ47" s="189">
        <f t="shared" si="28"/>
        <v>11880</v>
      </c>
      <c r="BK47" s="189"/>
      <c r="BL47" s="189">
        <f t="shared" si="29"/>
        <v>0</v>
      </c>
      <c r="BM47" s="189"/>
      <c r="BN47" s="189">
        <f t="shared" si="30"/>
        <v>0</v>
      </c>
      <c r="BO47" s="189"/>
      <c r="BP47" s="189">
        <f t="shared" si="31"/>
        <v>0</v>
      </c>
      <c r="BQ47" s="189"/>
      <c r="BR47" s="189">
        <f t="shared" si="32"/>
        <v>0</v>
      </c>
      <c r="BS47" s="190">
        <f t="shared" si="33"/>
        <v>91</v>
      </c>
      <c r="BT47" s="190">
        <f t="shared" si="33"/>
        <v>54054</v>
      </c>
    </row>
    <row r="48" spans="1:72" ht="12.75">
      <c r="A48" s="61">
        <v>40</v>
      </c>
      <c r="B48" s="41" t="s">
        <v>36</v>
      </c>
      <c r="C48" s="47" t="s">
        <v>35</v>
      </c>
      <c r="D48" s="48">
        <v>638</v>
      </c>
      <c r="E48" s="39"/>
      <c r="F48" s="124">
        <f t="shared" si="1"/>
        <v>0</v>
      </c>
      <c r="G48" s="39"/>
      <c r="H48" s="40">
        <f t="shared" si="2"/>
        <v>0</v>
      </c>
      <c r="I48" s="40"/>
      <c r="J48" s="40">
        <f t="shared" si="3"/>
        <v>0</v>
      </c>
      <c r="K48" s="40"/>
      <c r="L48" s="40">
        <f t="shared" si="4"/>
        <v>0</v>
      </c>
      <c r="M48" s="40"/>
      <c r="N48" s="40">
        <f t="shared" si="5"/>
        <v>0</v>
      </c>
      <c r="O48" s="40">
        <v>30</v>
      </c>
      <c r="P48" s="40">
        <f t="shared" si="6"/>
        <v>19140</v>
      </c>
      <c r="Q48" s="40"/>
      <c r="R48" s="40">
        <f t="shared" si="7"/>
        <v>0</v>
      </c>
      <c r="S48" s="40"/>
      <c r="T48" s="41">
        <f t="shared" si="8"/>
        <v>0</v>
      </c>
      <c r="U48" s="41"/>
      <c r="V48" s="41">
        <f t="shared" si="9"/>
        <v>0</v>
      </c>
      <c r="W48" s="40"/>
      <c r="X48" s="40">
        <f t="shared" si="10"/>
        <v>0</v>
      </c>
      <c r="Y48" s="40"/>
      <c r="Z48" s="40">
        <f t="shared" si="11"/>
        <v>0</v>
      </c>
      <c r="AA48" s="40"/>
      <c r="AB48" s="40">
        <f t="shared" si="12"/>
        <v>0</v>
      </c>
      <c r="AC48" s="184"/>
      <c r="AD48" s="185">
        <f t="shared" si="13"/>
        <v>0</v>
      </c>
      <c r="AE48" s="185"/>
      <c r="AF48" s="185">
        <f t="shared" si="14"/>
        <v>0</v>
      </c>
      <c r="AG48" s="185"/>
      <c r="AH48" s="186">
        <f t="shared" si="15"/>
        <v>0</v>
      </c>
      <c r="AI48" s="185"/>
      <c r="AJ48" s="185">
        <f t="shared" si="16"/>
        <v>0</v>
      </c>
      <c r="AK48" s="185"/>
      <c r="AL48" s="185">
        <f t="shared" si="17"/>
        <v>0</v>
      </c>
      <c r="AM48" s="185"/>
      <c r="AN48" s="185">
        <f t="shared" si="18"/>
        <v>0</v>
      </c>
      <c r="AO48" s="187"/>
      <c r="AP48" s="187">
        <f t="shared" si="19"/>
        <v>0</v>
      </c>
      <c r="AQ48" s="187"/>
      <c r="AR48" s="187">
        <f t="shared" si="20"/>
        <v>0</v>
      </c>
      <c r="AS48" s="187"/>
      <c r="AT48" s="187">
        <f t="shared" si="21"/>
        <v>0</v>
      </c>
      <c r="AU48" s="187">
        <v>20</v>
      </c>
      <c r="AV48" s="188">
        <f t="shared" si="22"/>
        <v>12760</v>
      </c>
      <c r="AW48" s="187"/>
      <c r="AX48" s="187">
        <f t="shared" si="23"/>
        <v>0</v>
      </c>
      <c r="AY48" s="187"/>
      <c r="AZ48" s="187">
        <f t="shared" si="24"/>
        <v>0</v>
      </c>
      <c r="BA48" s="187"/>
      <c r="BB48" s="188">
        <f t="shared" si="25"/>
        <v>0</v>
      </c>
      <c r="BC48" s="187"/>
      <c r="BD48" s="188">
        <f t="shared" si="26"/>
        <v>0</v>
      </c>
      <c r="BE48" s="188"/>
      <c r="BF48" s="188">
        <f t="shared" si="0"/>
        <v>0</v>
      </c>
      <c r="BG48" s="187"/>
      <c r="BH48" s="187">
        <f t="shared" si="27"/>
        <v>0</v>
      </c>
      <c r="BI48" s="189">
        <v>20</v>
      </c>
      <c r="BJ48" s="189">
        <f t="shared" si="28"/>
        <v>12760</v>
      </c>
      <c r="BK48" s="189"/>
      <c r="BL48" s="189">
        <f t="shared" si="29"/>
        <v>0</v>
      </c>
      <c r="BM48" s="189"/>
      <c r="BN48" s="189">
        <f t="shared" si="30"/>
        <v>0</v>
      </c>
      <c r="BO48" s="189"/>
      <c r="BP48" s="189">
        <f t="shared" si="31"/>
        <v>0</v>
      </c>
      <c r="BQ48" s="189"/>
      <c r="BR48" s="189">
        <f t="shared" si="32"/>
        <v>0</v>
      </c>
      <c r="BS48" s="190">
        <f t="shared" si="33"/>
        <v>70</v>
      </c>
      <c r="BT48" s="190">
        <f t="shared" si="33"/>
        <v>44660</v>
      </c>
    </row>
    <row r="49" spans="1:72" ht="12.75">
      <c r="A49" s="61">
        <v>41</v>
      </c>
      <c r="B49" s="41" t="s">
        <v>19</v>
      </c>
      <c r="C49" s="47" t="s">
        <v>35</v>
      </c>
      <c r="D49" s="48">
        <v>860</v>
      </c>
      <c r="E49" s="39"/>
      <c r="F49" s="124">
        <f t="shared" si="1"/>
        <v>0</v>
      </c>
      <c r="G49" s="39"/>
      <c r="H49" s="40">
        <f t="shared" si="2"/>
        <v>0</v>
      </c>
      <c r="I49" s="40"/>
      <c r="J49" s="40">
        <f t="shared" si="3"/>
        <v>0</v>
      </c>
      <c r="K49" s="40">
        <v>30</v>
      </c>
      <c r="L49" s="40">
        <f t="shared" si="4"/>
        <v>25800</v>
      </c>
      <c r="M49" s="40"/>
      <c r="N49" s="40">
        <f t="shared" si="5"/>
        <v>0</v>
      </c>
      <c r="O49" s="40"/>
      <c r="P49" s="40">
        <f t="shared" si="6"/>
        <v>0</v>
      </c>
      <c r="Q49" s="40"/>
      <c r="R49" s="40">
        <f t="shared" si="7"/>
        <v>0</v>
      </c>
      <c r="S49" s="40"/>
      <c r="T49" s="41">
        <f t="shared" si="8"/>
        <v>0</v>
      </c>
      <c r="U49" s="41"/>
      <c r="V49" s="41">
        <f t="shared" si="9"/>
        <v>0</v>
      </c>
      <c r="W49" s="40">
        <v>20</v>
      </c>
      <c r="X49" s="40">
        <f t="shared" si="10"/>
        <v>17200</v>
      </c>
      <c r="Y49" s="40">
        <v>25</v>
      </c>
      <c r="Z49" s="40">
        <f t="shared" si="11"/>
        <v>21500</v>
      </c>
      <c r="AA49" s="40">
        <v>15</v>
      </c>
      <c r="AB49" s="40">
        <f t="shared" si="12"/>
        <v>12900</v>
      </c>
      <c r="AC49" s="184"/>
      <c r="AD49" s="185">
        <f t="shared" si="13"/>
        <v>0</v>
      </c>
      <c r="AE49" s="185"/>
      <c r="AF49" s="185">
        <f t="shared" si="14"/>
        <v>0</v>
      </c>
      <c r="AG49" s="185"/>
      <c r="AH49" s="186">
        <f t="shared" si="15"/>
        <v>0</v>
      </c>
      <c r="AI49" s="185"/>
      <c r="AJ49" s="185">
        <f t="shared" si="16"/>
        <v>0</v>
      </c>
      <c r="AK49" s="185"/>
      <c r="AL49" s="185">
        <f t="shared" si="17"/>
        <v>0</v>
      </c>
      <c r="AM49" s="185"/>
      <c r="AN49" s="185">
        <f t="shared" si="18"/>
        <v>0</v>
      </c>
      <c r="AO49" s="187"/>
      <c r="AP49" s="187">
        <f t="shared" si="19"/>
        <v>0</v>
      </c>
      <c r="AQ49" s="187"/>
      <c r="AR49" s="187">
        <f t="shared" si="20"/>
        <v>0</v>
      </c>
      <c r="AS49" s="187"/>
      <c r="AT49" s="187">
        <f t="shared" si="21"/>
        <v>0</v>
      </c>
      <c r="AU49" s="187">
        <v>20</v>
      </c>
      <c r="AV49" s="188">
        <f t="shared" si="22"/>
        <v>17200</v>
      </c>
      <c r="AW49" s="187"/>
      <c r="AX49" s="187">
        <f t="shared" si="23"/>
        <v>0</v>
      </c>
      <c r="AY49" s="187"/>
      <c r="AZ49" s="187">
        <f t="shared" si="24"/>
        <v>0</v>
      </c>
      <c r="BA49" s="187">
        <v>10</v>
      </c>
      <c r="BB49" s="188">
        <f t="shared" si="25"/>
        <v>8600</v>
      </c>
      <c r="BC49" s="187">
        <v>10</v>
      </c>
      <c r="BD49" s="188">
        <f t="shared" si="26"/>
        <v>8600</v>
      </c>
      <c r="BE49" s="188"/>
      <c r="BF49" s="188">
        <f t="shared" si="0"/>
        <v>0</v>
      </c>
      <c r="BG49" s="187"/>
      <c r="BH49" s="187">
        <f t="shared" si="27"/>
        <v>0</v>
      </c>
      <c r="BI49" s="189"/>
      <c r="BJ49" s="189">
        <f t="shared" si="28"/>
        <v>0</v>
      </c>
      <c r="BK49" s="189"/>
      <c r="BL49" s="189">
        <f t="shared" si="29"/>
        <v>0</v>
      </c>
      <c r="BM49" s="189"/>
      <c r="BN49" s="189">
        <f t="shared" si="30"/>
        <v>0</v>
      </c>
      <c r="BO49" s="189"/>
      <c r="BP49" s="189">
        <f t="shared" si="31"/>
        <v>0</v>
      </c>
      <c r="BQ49" s="189"/>
      <c r="BR49" s="189">
        <f t="shared" si="32"/>
        <v>0</v>
      </c>
      <c r="BS49" s="190">
        <f t="shared" si="33"/>
        <v>130</v>
      </c>
      <c r="BT49" s="190">
        <f t="shared" si="33"/>
        <v>111800</v>
      </c>
    </row>
    <row r="50" spans="1:72" ht="12.75">
      <c r="A50" s="61">
        <v>42</v>
      </c>
      <c r="B50" s="41" t="s">
        <v>20</v>
      </c>
      <c r="C50" s="47" t="s">
        <v>35</v>
      </c>
      <c r="D50" s="48">
        <v>1122</v>
      </c>
      <c r="E50" s="39"/>
      <c r="F50" s="124">
        <f t="shared" si="1"/>
        <v>0</v>
      </c>
      <c r="G50" s="39"/>
      <c r="H50" s="40">
        <f t="shared" si="2"/>
        <v>0</v>
      </c>
      <c r="I50" s="40"/>
      <c r="J50" s="40">
        <f t="shared" si="3"/>
        <v>0</v>
      </c>
      <c r="K50" s="40">
        <v>20</v>
      </c>
      <c r="L50" s="40">
        <f t="shared" si="4"/>
        <v>22440</v>
      </c>
      <c r="M50" s="40"/>
      <c r="N50" s="40">
        <f t="shared" si="5"/>
        <v>0</v>
      </c>
      <c r="O50" s="40"/>
      <c r="P50" s="40">
        <f t="shared" si="6"/>
        <v>0</v>
      </c>
      <c r="Q50" s="40"/>
      <c r="R50" s="40">
        <f t="shared" si="7"/>
        <v>0</v>
      </c>
      <c r="S50" s="40"/>
      <c r="T50" s="41">
        <f t="shared" si="8"/>
        <v>0</v>
      </c>
      <c r="U50" s="41"/>
      <c r="V50" s="41">
        <f t="shared" si="9"/>
        <v>0</v>
      </c>
      <c r="W50" s="40">
        <v>20</v>
      </c>
      <c r="X50" s="40">
        <f t="shared" si="10"/>
        <v>22440</v>
      </c>
      <c r="Y50" s="40">
        <v>10</v>
      </c>
      <c r="Z50" s="40">
        <f t="shared" si="11"/>
        <v>11220</v>
      </c>
      <c r="AA50" s="40"/>
      <c r="AB50" s="40">
        <f t="shared" si="12"/>
        <v>0</v>
      </c>
      <c r="AC50" s="184"/>
      <c r="AD50" s="185">
        <f t="shared" si="13"/>
        <v>0</v>
      </c>
      <c r="AE50" s="185"/>
      <c r="AF50" s="185">
        <f t="shared" si="14"/>
        <v>0</v>
      </c>
      <c r="AG50" s="185"/>
      <c r="AH50" s="186">
        <f t="shared" si="15"/>
        <v>0</v>
      </c>
      <c r="AI50" s="185"/>
      <c r="AJ50" s="185">
        <f t="shared" si="16"/>
        <v>0</v>
      </c>
      <c r="AK50" s="185">
        <v>15</v>
      </c>
      <c r="AL50" s="185">
        <f t="shared" si="17"/>
        <v>16830</v>
      </c>
      <c r="AM50" s="185"/>
      <c r="AN50" s="185">
        <f t="shared" si="18"/>
        <v>0</v>
      </c>
      <c r="AO50" s="187"/>
      <c r="AP50" s="187">
        <f t="shared" si="19"/>
        <v>0</v>
      </c>
      <c r="AQ50" s="187"/>
      <c r="AR50" s="187">
        <f t="shared" si="20"/>
        <v>0</v>
      </c>
      <c r="AS50" s="187"/>
      <c r="AT50" s="187">
        <f t="shared" si="21"/>
        <v>0</v>
      </c>
      <c r="AU50" s="187"/>
      <c r="AV50" s="188">
        <f t="shared" si="22"/>
        <v>0</v>
      </c>
      <c r="AW50" s="187"/>
      <c r="AX50" s="187">
        <f t="shared" si="23"/>
        <v>0</v>
      </c>
      <c r="AY50" s="187"/>
      <c r="AZ50" s="187">
        <f t="shared" si="24"/>
        <v>0</v>
      </c>
      <c r="BA50" s="187"/>
      <c r="BB50" s="188">
        <f t="shared" si="25"/>
        <v>0</v>
      </c>
      <c r="BC50" s="187"/>
      <c r="BD50" s="188">
        <f t="shared" si="26"/>
        <v>0</v>
      </c>
      <c r="BE50" s="188"/>
      <c r="BF50" s="188">
        <f t="shared" si="0"/>
        <v>0</v>
      </c>
      <c r="BG50" s="187"/>
      <c r="BH50" s="187">
        <f t="shared" si="27"/>
        <v>0</v>
      </c>
      <c r="BI50" s="189"/>
      <c r="BJ50" s="189">
        <f t="shared" si="28"/>
        <v>0</v>
      </c>
      <c r="BK50" s="189"/>
      <c r="BL50" s="189">
        <f t="shared" si="29"/>
        <v>0</v>
      </c>
      <c r="BM50" s="189"/>
      <c r="BN50" s="189">
        <f t="shared" si="30"/>
        <v>0</v>
      </c>
      <c r="BO50" s="189"/>
      <c r="BP50" s="189">
        <f t="shared" si="31"/>
        <v>0</v>
      </c>
      <c r="BQ50" s="189"/>
      <c r="BR50" s="189">
        <f t="shared" si="32"/>
        <v>0</v>
      </c>
      <c r="BS50" s="190">
        <f t="shared" si="33"/>
        <v>65</v>
      </c>
      <c r="BT50" s="190">
        <f t="shared" si="33"/>
        <v>72930</v>
      </c>
    </row>
    <row r="51" spans="1:72" ht="12.75">
      <c r="A51" s="61">
        <v>43</v>
      </c>
      <c r="B51" s="41" t="s">
        <v>21</v>
      </c>
      <c r="C51" s="47" t="s">
        <v>14</v>
      </c>
      <c r="D51" s="48">
        <v>1300</v>
      </c>
      <c r="E51" s="39"/>
      <c r="F51" s="124">
        <f>E51*D51</f>
        <v>0</v>
      </c>
      <c r="G51" s="39"/>
      <c r="H51" s="40">
        <f>G51*D51</f>
        <v>0</v>
      </c>
      <c r="I51" s="40"/>
      <c r="J51" s="40">
        <f>I51*D51</f>
        <v>0</v>
      </c>
      <c r="K51" s="40"/>
      <c r="L51" s="40"/>
      <c r="M51" s="40">
        <v>20</v>
      </c>
      <c r="N51" s="40">
        <f t="shared" si="5"/>
        <v>26000</v>
      </c>
      <c r="O51" s="40"/>
      <c r="P51" s="40">
        <f>O51*D51</f>
        <v>0</v>
      </c>
      <c r="Q51" s="40"/>
      <c r="R51" s="40">
        <f>Q51*D51</f>
        <v>0</v>
      </c>
      <c r="S51" s="40"/>
      <c r="T51" s="41">
        <f>S51*D51</f>
        <v>0</v>
      </c>
      <c r="U51" s="41"/>
      <c r="V51" s="41">
        <f t="shared" si="9"/>
        <v>0</v>
      </c>
      <c r="W51" s="40"/>
      <c r="X51" s="40">
        <f>W51*D51</f>
        <v>0</v>
      </c>
      <c r="Y51" s="40"/>
      <c r="Z51" s="40">
        <f>Y51*D51</f>
        <v>0</v>
      </c>
      <c r="AA51" s="40"/>
      <c r="AB51" s="40">
        <f>AA51*D51</f>
        <v>0</v>
      </c>
      <c r="AC51" s="184"/>
      <c r="AD51" s="185">
        <f>AC51*D51</f>
        <v>0</v>
      </c>
      <c r="AE51" s="185"/>
      <c r="AF51" s="185">
        <f>AE51*D51</f>
        <v>0</v>
      </c>
      <c r="AG51" s="185"/>
      <c r="AH51" s="186">
        <f>AG51*D51</f>
        <v>0</v>
      </c>
      <c r="AI51" s="185"/>
      <c r="AJ51" s="185">
        <f>AI51*D51</f>
        <v>0</v>
      </c>
      <c r="AK51" s="185"/>
      <c r="AL51" s="185">
        <f>AK51*D51</f>
        <v>0</v>
      </c>
      <c r="AM51" s="185"/>
      <c r="AN51" s="185">
        <f>AM51*D51</f>
        <v>0</v>
      </c>
      <c r="AO51" s="187"/>
      <c r="AP51" s="187">
        <f>AO51*D51</f>
        <v>0</v>
      </c>
      <c r="AQ51" s="187"/>
      <c r="AR51" s="187">
        <f>AQ51*D51</f>
        <v>0</v>
      </c>
      <c r="AS51" s="187"/>
      <c r="AT51" s="187">
        <f>AS51*D51</f>
        <v>0</v>
      </c>
      <c r="AU51" s="187"/>
      <c r="AV51" s="188">
        <f>AU51*D51</f>
        <v>0</v>
      </c>
      <c r="AW51" s="187"/>
      <c r="AX51" s="187">
        <f>AW51*D51</f>
        <v>0</v>
      </c>
      <c r="AY51" s="187"/>
      <c r="AZ51" s="187">
        <f>AY51*D51</f>
        <v>0</v>
      </c>
      <c r="BA51" s="187"/>
      <c r="BB51" s="188">
        <f>BA51*D51</f>
        <v>0</v>
      </c>
      <c r="BC51" s="187"/>
      <c r="BD51" s="188">
        <f>BC51*D51</f>
        <v>0</v>
      </c>
      <c r="BE51" s="188"/>
      <c r="BF51" s="188">
        <f t="shared" si="0"/>
        <v>0</v>
      </c>
      <c r="BG51" s="187"/>
      <c r="BH51" s="187">
        <f t="shared" si="27"/>
        <v>0</v>
      </c>
      <c r="BI51" s="189"/>
      <c r="BJ51" s="189">
        <f t="shared" si="28"/>
        <v>0</v>
      </c>
      <c r="BK51" s="189"/>
      <c r="BL51" s="189">
        <f t="shared" si="29"/>
        <v>0</v>
      </c>
      <c r="BM51" s="189"/>
      <c r="BN51" s="189">
        <f t="shared" si="30"/>
        <v>0</v>
      </c>
      <c r="BO51" s="189"/>
      <c r="BP51" s="189">
        <f t="shared" si="31"/>
        <v>0</v>
      </c>
      <c r="BQ51" s="189"/>
      <c r="BR51" s="189">
        <f t="shared" si="32"/>
        <v>0</v>
      </c>
      <c r="BS51" s="190">
        <f t="shared" si="33"/>
        <v>20</v>
      </c>
      <c r="BT51" s="190">
        <f t="shared" si="33"/>
        <v>26000</v>
      </c>
    </row>
    <row r="52" spans="1:72" ht="12.75">
      <c r="A52" s="61">
        <v>44</v>
      </c>
      <c r="B52" s="41" t="s">
        <v>32</v>
      </c>
      <c r="C52" s="47"/>
      <c r="D52" s="48"/>
      <c r="E52" s="39"/>
      <c r="F52" s="124">
        <f t="shared" si="1"/>
        <v>0</v>
      </c>
      <c r="G52" s="39"/>
      <c r="H52" s="40">
        <f t="shared" si="2"/>
        <v>0</v>
      </c>
      <c r="I52" s="40"/>
      <c r="J52" s="40">
        <f t="shared" si="3"/>
        <v>0</v>
      </c>
      <c r="K52" s="40"/>
      <c r="L52" s="40">
        <f t="shared" si="4"/>
        <v>0</v>
      </c>
      <c r="M52" s="40"/>
      <c r="N52" s="40">
        <f t="shared" si="5"/>
        <v>0</v>
      </c>
      <c r="O52" s="40"/>
      <c r="P52" s="40">
        <f t="shared" si="6"/>
        <v>0</v>
      </c>
      <c r="Q52" s="40"/>
      <c r="R52" s="40">
        <f t="shared" si="7"/>
        <v>0</v>
      </c>
      <c r="S52" s="40"/>
      <c r="T52" s="41">
        <f t="shared" si="8"/>
        <v>0</v>
      </c>
      <c r="U52" s="41"/>
      <c r="V52" s="41">
        <f t="shared" si="9"/>
        <v>0</v>
      </c>
      <c r="W52" s="40"/>
      <c r="X52" s="40">
        <f t="shared" si="10"/>
        <v>0</v>
      </c>
      <c r="Y52" s="40"/>
      <c r="Z52" s="40">
        <f t="shared" si="11"/>
        <v>0</v>
      </c>
      <c r="AA52" s="40"/>
      <c r="AB52" s="40">
        <f t="shared" si="12"/>
        <v>0</v>
      </c>
      <c r="AC52" s="184"/>
      <c r="AD52" s="185">
        <f t="shared" si="13"/>
        <v>0</v>
      </c>
      <c r="AE52" s="185"/>
      <c r="AF52" s="185">
        <f t="shared" si="14"/>
        <v>0</v>
      </c>
      <c r="AG52" s="185"/>
      <c r="AH52" s="186">
        <f t="shared" si="15"/>
        <v>0</v>
      </c>
      <c r="AI52" s="185"/>
      <c r="AJ52" s="185">
        <f t="shared" si="16"/>
        <v>0</v>
      </c>
      <c r="AK52" s="185"/>
      <c r="AL52" s="185">
        <f t="shared" si="17"/>
        <v>0</v>
      </c>
      <c r="AM52" s="185"/>
      <c r="AN52" s="185">
        <f t="shared" si="18"/>
        <v>0</v>
      </c>
      <c r="AO52" s="187"/>
      <c r="AP52" s="187">
        <f t="shared" si="19"/>
        <v>0</v>
      </c>
      <c r="AQ52" s="187"/>
      <c r="AR52" s="187">
        <f t="shared" si="20"/>
        <v>0</v>
      </c>
      <c r="AS52" s="187"/>
      <c r="AT52" s="187">
        <f t="shared" si="21"/>
        <v>0</v>
      </c>
      <c r="AU52" s="187"/>
      <c r="AV52" s="188">
        <f t="shared" si="22"/>
        <v>0</v>
      </c>
      <c r="AW52" s="187"/>
      <c r="AX52" s="187">
        <f t="shared" si="23"/>
        <v>0</v>
      </c>
      <c r="AY52" s="187"/>
      <c r="AZ52" s="187">
        <f t="shared" si="24"/>
        <v>0</v>
      </c>
      <c r="BA52" s="187"/>
      <c r="BB52" s="188">
        <f t="shared" si="25"/>
        <v>0</v>
      </c>
      <c r="BC52" s="187"/>
      <c r="BD52" s="188">
        <f t="shared" si="26"/>
        <v>0</v>
      </c>
      <c r="BE52" s="188"/>
      <c r="BF52" s="188">
        <f t="shared" si="0"/>
        <v>0</v>
      </c>
      <c r="BG52" s="187"/>
      <c r="BH52" s="187">
        <f t="shared" si="27"/>
        <v>0</v>
      </c>
      <c r="BI52" s="189"/>
      <c r="BJ52" s="189">
        <f t="shared" si="28"/>
        <v>0</v>
      </c>
      <c r="BK52" s="189"/>
      <c r="BL52" s="189">
        <f t="shared" si="29"/>
        <v>0</v>
      </c>
      <c r="BM52" s="189"/>
      <c r="BN52" s="189">
        <f t="shared" si="30"/>
        <v>0</v>
      </c>
      <c r="BO52" s="189"/>
      <c r="BP52" s="189">
        <f t="shared" si="31"/>
        <v>0</v>
      </c>
      <c r="BQ52" s="189"/>
      <c r="BR52" s="189">
        <f t="shared" si="32"/>
        <v>0</v>
      </c>
      <c r="BS52" s="190">
        <f t="shared" si="33"/>
        <v>0</v>
      </c>
      <c r="BT52" s="190">
        <f t="shared" si="33"/>
        <v>0</v>
      </c>
    </row>
    <row r="53" spans="1:72" ht="12.75">
      <c r="A53" s="61">
        <v>45</v>
      </c>
      <c r="B53" s="41" t="s">
        <v>13</v>
      </c>
      <c r="C53" s="47" t="s">
        <v>33</v>
      </c>
      <c r="D53" s="48">
        <v>286</v>
      </c>
      <c r="E53" s="39"/>
      <c r="F53" s="124">
        <f t="shared" si="1"/>
        <v>0</v>
      </c>
      <c r="G53" s="39"/>
      <c r="H53" s="40">
        <f t="shared" si="2"/>
        <v>0</v>
      </c>
      <c r="I53" s="40"/>
      <c r="J53" s="40">
        <f t="shared" si="3"/>
        <v>0</v>
      </c>
      <c r="K53" s="40">
        <v>20</v>
      </c>
      <c r="L53" s="40">
        <f t="shared" si="4"/>
        <v>5720</v>
      </c>
      <c r="M53" s="40"/>
      <c r="N53" s="40">
        <f t="shared" si="5"/>
        <v>0</v>
      </c>
      <c r="O53" s="40">
        <v>15</v>
      </c>
      <c r="P53" s="40">
        <f t="shared" si="6"/>
        <v>4290</v>
      </c>
      <c r="Q53" s="40"/>
      <c r="R53" s="40">
        <f t="shared" si="7"/>
        <v>0</v>
      </c>
      <c r="S53" s="40"/>
      <c r="T53" s="41">
        <f t="shared" si="8"/>
        <v>0</v>
      </c>
      <c r="U53" s="41"/>
      <c r="V53" s="41">
        <f t="shared" si="9"/>
        <v>0</v>
      </c>
      <c r="W53" s="40">
        <v>8</v>
      </c>
      <c r="X53" s="40">
        <f t="shared" si="10"/>
        <v>2288</v>
      </c>
      <c r="Y53" s="40">
        <v>4</v>
      </c>
      <c r="Z53" s="40">
        <f t="shared" si="11"/>
        <v>1144</v>
      </c>
      <c r="AA53" s="40">
        <v>6</v>
      </c>
      <c r="AB53" s="40">
        <f t="shared" si="12"/>
        <v>1716</v>
      </c>
      <c r="AC53" s="184"/>
      <c r="AD53" s="185">
        <f t="shared" si="13"/>
        <v>0</v>
      </c>
      <c r="AE53" s="185"/>
      <c r="AF53" s="185">
        <f t="shared" si="14"/>
        <v>0</v>
      </c>
      <c r="AG53" s="185"/>
      <c r="AH53" s="186">
        <f t="shared" si="15"/>
        <v>0</v>
      </c>
      <c r="AI53" s="185">
        <v>8</v>
      </c>
      <c r="AJ53" s="185">
        <f t="shared" si="16"/>
        <v>2288</v>
      </c>
      <c r="AK53" s="185"/>
      <c r="AL53" s="185">
        <f t="shared" si="17"/>
        <v>0</v>
      </c>
      <c r="AM53" s="185">
        <v>16</v>
      </c>
      <c r="AN53" s="185">
        <f t="shared" si="18"/>
        <v>4576</v>
      </c>
      <c r="AO53" s="187">
        <v>4</v>
      </c>
      <c r="AP53" s="187">
        <f t="shared" si="19"/>
        <v>1144</v>
      </c>
      <c r="AQ53" s="187"/>
      <c r="AR53" s="187">
        <f t="shared" si="20"/>
        <v>0</v>
      </c>
      <c r="AS53" s="187"/>
      <c r="AT53" s="187">
        <f t="shared" si="21"/>
        <v>0</v>
      </c>
      <c r="AU53" s="187">
        <v>15</v>
      </c>
      <c r="AV53" s="188">
        <f t="shared" si="22"/>
        <v>4290</v>
      </c>
      <c r="AW53" s="187">
        <v>2</v>
      </c>
      <c r="AX53" s="187">
        <f t="shared" si="23"/>
        <v>572</v>
      </c>
      <c r="AY53" s="187"/>
      <c r="AZ53" s="187">
        <f t="shared" si="24"/>
        <v>0</v>
      </c>
      <c r="BA53" s="187">
        <v>6</v>
      </c>
      <c r="BB53" s="188">
        <f t="shared" si="25"/>
        <v>1716</v>
      </c>
      <c r="BC53" s="187">
        <v>7</v>
      </c>
      <c r="BD53" s="188">
        <f t="shared" si="26"/>
        <v>2002</v>
      </c>
      <c r="BE53" s="188"/>
      <c r="BF53" s="188">
        <f t="shared" si="0"/>
        <v>0</v>
      </c>
      <c r="BG53" s="187">
        <v>8</v>
      </c>
      <c r="BH53" s="187">
        <f t="shared" si="27"/>
        <v>2288</v>
      </c>
      <c r="BI53" s="189"/>
      <c r="BJ53" s="189">
        <f t="shared" si="28"/>
        <v>0</v>
      </c>
      <c r="BK53" s="189"/>
      <c r="BL53" s="189">
        <f t="shared" si="29"/>
        <v>0</v>
      </c>
      <c r="BM53" s="189"/>
      <c r="BN53" s="189">
        <f t="shared" si="30"/>
        <v>0</v>
      </c>
      <c r="BO53" s="189"/>
      <c r="BP53" s="189">
        <f t="shared" si="31"/>
        <v>0</v>
      </c>
      <c r="BQ53" s="189"/>
      <c r="BR53" s="189">
        <f t="shared" si="32"/>
        <v>0</v>
      </c>
      <c r="BS53" s="190">
        <f t="shared" si="33"/>
        <v>119</v>
      </c>
      <c r="BT53" s="190">
        <f t="shared" si="33"/>
        <v>34034</v>
      </c>
    </row>
    <row r="54" spans="1:72" ht="12.75">
      <c r="A54" s="61">
        <v>46</v>
      </c>
      <c r="B54" s="41" t="s">
        <v>15</v>
      </c>
      <c r="C54" s="47" t="s">
        <v>33</v>
      </c>
      <c r="D54" s="48">
        <v>302</v>
      </c>
      <c r="E54" s="39"/>
      <c r="F54" s="124">
        <f t="shared" si="1"/>
        <v>0</v>
      </c>
      <c r="G54" s="39"/>
      <c r="H54" s="40">
        <f t="shared" si="2"/>
        <v>0</v>
      </c>
      <c r="I54" s="40"/>
      <c r="J54" s="40">
        <f t="shared" si="3"/>
        <v>0</v>
      </c>
      <c r="K54" s="40">
        <v>20</v>
      </c>
      <c r="L54" s="40">
        <f t="shared" si="4"/>
        <v>6040</v>
      </c>
      <c r="M54" s="40"/>
      <c r="N54" s="40">
        <f t="shared" si="5"/>
        <v>0</v>
      </c>
      <c r="O54" s="40">
        <v>15</v>
      </c>
      <c r="P54" s="40">
        <f t="shared" si="6"/>
        <v>4530</v>
      </c>
      <c r="Q54" s="40"/>
      <c r="R54" s="40">
        <f t="shared" si="7"/>
        <v>0</v>
      </c>
      <c r="S54" s="40">
        <v>10</v>
      </c>
      <c r="T54" s="41">
        <f t="shared" si="8"/>
        <v>3020</v>
      </c>
      <c r="U54" s="41"/>
      <c r="V54" s="41">
        <f t="shared" si="9"/>
        <v>0</v>
      </c>
      <c r="W54" s="40">
        <v>8</v>
      </c>
      <c r="X54" s="40">
        <f t="shared" si="10"/>
        <v>2416</v>
      </c>
      <c r="Y54" s="40">
        <v>4</v>
      </c>
      <c r="Z54" s="40">
        <f t="shared" si="11"/>
        <v>1208</v>
      </c>
      <c r="AA54" s="40">
        <v>6</v>
      </c>
      <c r="AB54" s="40">
        <f t="shared" si="12"/>
        <v>1812</v>
      </c>
      <c r="AC54" s="184"/>
      <c r="AD54" s="185">
        <f t="shared" si="13"/>
        <v>0</v>
      </c>
      <c r="AE54" s="185"/>
      <c r="AF54" s="185">
        <f t="shared" si="14"/>
        <v>0</v>
      </c>
      <c r="AG54" s="185"/>
      <c r="AH54" s="186">
        <f t="shared" si="15"/>
        <v>0</v>
      </c>
      <c r="AI54" s="185">
        <v>8</v>
      </c>
      <c r="AJ54" s="185">
        <f t="shared" si="16"/>
        <v>2416</v>
      </c>
      <c r="AK54" s="185"/>
      <c r="AL54" s="185">
        <f t="shared" si="17"/>
        <v>0</v>
      </c>
      <c r="AM54" s="185">
        <v>16</v>
      </c>
      <c r="AN54" s="185">
        <f t="shared" si="18"/>
        <v>4832</v>
      </c>
      <c r="AO54" s="187">
        <v>4</v>
      </c>
      <c r="AP54" s="187">
        <f t="shared" si="19"/>
        <v>1208</v>
      </c>
      <c r="AQ54" s="187"/>
      <c r="AR54" s="187">
        <f t="shared" si="20"/>
        <v>0</v>
      </c>
      <c r="AS54" s="187"/>
      <c r="AT54" s="187">
        <f t="shared" si="21"/>
        <v>0</v>
      </c>
      <c r="AU54" s="187">
        <v>15</v>
      </c>
      <c r="AV54" s="188">
        <f t="shared" si="22"/>
        <v>4530</v>
      </c>
      <c r="AW54" s="187">
        <v>2</v>
      </c>
      <c r="AX54" s="187">
        <f t="shared" si="23"/>
        <v>604</v>
      </c>
      <c r="AY54" s="187"/>
      <c r="AZ54" s="187">
        <f t="shared" si="24"/>
        <v>0</v>
      </c>
      <c r="BA54" s="187"/>
      <c r="BB54" s="188">
        <f t="shared" si="25"/>
        <v>0</v>
      </c>
      <c r="BC54" s="187"/>
      <c r="BD54" s="188">
        <f t="shared" si="26"/>
        <v>0</v>
      </c>
      <c r="BE54" s="188"/>
      <c r="BF54" s="188">
        <f t="shared" si="0"/>
        <v>0</v>
      </c>
      <c r="BG54" s="187"/>
      <c r="BH54" s="187">
        <f t="shared" si="27"/>
        <v>0</v>
      </c>
      <c r="BI54" s="189"/>
      <c r="BJ54" s="189">
        <f t="shared" si="28"/>
        <v>0</v>
      </c>
      <c r="BK54" s="189"/>
      <c r="BL54" s="189">
        <f t="shared" si="29"/>
        <v>0</v>
      </c>
      <c r="BM54" s="189"/>
      <c r="BN54" s="189">
        <f t="shared" si="30"/>
        <v>0</v>
      </c>
      <c r="BO54" s="189"/>
      <c r="BP54" s="189">
        <f t="shared" si="31"/>
        <v>0</v>
      </c>
      <c r="BQ54" s="189"/>
      <c r="BR54" s="189">
        <f t="shared" si="32"/>
        <v>0</v>
      </c>
      <c r="BS54" s="190">
        <f t="shared" si="33"/>
        <v>108</v>
      </c>
      <c r="BT54" s="190">
        <f t="shared" si="33"/>
        <v>32616</v>
      </c>
    </row>
    <row r="55" spans="1:72" ht="12.75">
      <c r="A55" s="61">
        <v>47</v>
      </c>
      <c r="B55" s="41" t="s">
        <v>16</v>
      </c>
      <c r="C55" s="47" t="s">
        <v>33</v>
      </c>
      <c r="D55" s="48">
        <v>407</v>
      </c>
      <c r="E55" s="39"/>
      <c r="F55" s="124">
        <f t="shared" si="1"/>
        <v>0</v>
      </c>
      <c r="G55" s="39"/>
      <c r="H55" s="40">
        <f t="shared" si="2"/>
        <v>0</v>
      </c>
      <c r="I55" s="40"/>
      <c r="J55" s="40">
        <f t="shared" si="3"/>
        <v>0</v>
      </c>
      <c r="K55" s="40"/>
      <c r="L55" s="40">
        <f t="shared" si="4"/>
        <v>0</v>
      </c>
      <c r="M55" s="40"/>
      <c r="N55" s="40">
        <f t="shared" si="5"/>
        <v>0</v>
      </c>
      <c r="O55" s="40"/>
      <c r="P55" s="40">
        <f t="shared" si="6"/>
        <v>0</v>
      </c>
      <c r="Q55" s="40"/>
      <c r="R55" s="40">
        <f t="shared" si="7"/>
        <v>0</v>
      </c>
      <c r="S55" s="40"/>
      <c r="T55" s="41">
        <f t="shared" si="8"/>
        <v>0</v>
      </c>
      <c r="U55" s="41"/>
      <c r="V55" s="41">
        <f t="shared" si="9"/>
        <v>0</v>
      </c>
      <c r="W55" s="40"/>
      <c r="X55" s="40">
        <f t="shared" si="10"/>
        <v>0</v>
      </c>
      <c r="Y55" s="40"/>
      <c r="Z55" s="40">
        <f t="shared" si="11"/>
        <v>0</v>
      </c>
      <c r="AA55" s="40"/>
      <c r="AB55" s="40">
        <f t="shared" si="12"/>
        <v>0</v>
      </c>
      <c r="AC55" s="184"/>
      <c r="AD55" s="185">
        <f t="shared" si="13"/>
        <v>0</v>
      </c>
      <c r="AE55" s="185"/>
      <c r="AF55" s="185">
        <f t="shared" si="14"/>
        <v>0</v>
      </c>
      <c r="AG55" s="185"/>
      <c r="AH55" s="186">
        <f t="shared" si="15"/>
        <v>0</v>
      </c>
      <c r="AI55" s="185"/>
      <c r="AJ55" s="185">
        <f t="shared" si="16"/>
        <v>0</v>
      </c>
      <c r="AK55" s="185"/>
      <c r="AL55" s="185">
        <f t="shared" si="17"/>
        <v>0</v>
      </c>
      <c r="AM55" s="185"/>
      <c r="AN55" s="185">
        <f t="shared" si="18"/>
        <v>0</v>
      </c>
      <c r="AO55" s="187"/>
      <c r="AP55" s="187">
        <f t="shared" si="19"/>
        <v>0</v>
      </c>
      <c r="AQ55" s="187"/>
      <c r="AR55" s="187">
        <f t="shared" si="20"/>
        <v>0</v>
      </c>
      <c r="AS55" s="187"/>
      <c r="AT55" s="187">
        <f t="shared" si="21"/>
        <v>0</v>
      </c>
      <c r="AU55" s="187"/>
      <c r="AV55" s="188">
        <f t="shared" si="22"/>
        <v>0</v>
      </c>
      <c r="AW55" s="187"/>
      <c r="AX55" s="187">
        <f t="shared" si="23"/>
        <v>0</v>
      </c>
      <c r="AY55" s="187"/>
      <c r="AZ55" s="187">
        <f t="shared" si="24"/>
        <v>0</v>
      </c>
      <c r="BA55" s="187">
        <v>6</v>
      </c>
      <c r="BB55" s="188">
        <f t="shared" si="25"/>
        <v>2442</v>
      </c>
      <c r="BC55" s="187">
        <v>7</v>
      </c>
      <c r="BD55" s="188">
        <f t="shared" si="26"/>
        <v>2849</v>
      </c>
      <c r="BE55" s="188"/>
      <c r="BF55" s="188">
        <f t="shared" si="0"/>
        <v>0</v>
      </c>
      <c r="BG55" s="187"/>
      <c r="BH55" s="187">
        <f t="shared" si="27"/>
        <v>0</v>
      </c>
      <c r="BI55" s="189"/>
      <c r="BJ55" s="189">
        <f t="shared" si="28"/>
        <v>0</v>
      </c>
      <c r="BK55" s="189"/>
      <c r="BL55" s="189">
        <f t="shared" si="29"/>
        <v>0</v>
      </c>
      <c r="BM55" s="189"/>
      <c r="BN55" s="189">
        <f t="shared" si="30"/>
        <v>0</v>
      </c>
      <c r="BO55" s="189"/>
      <c r="BP55" s="189">
        <f t="shared" si="31"/>
        <v>0</v>
      </c>
      <c r="BQ55" s="189"/>
      <c r="BR55" s="189">
        <f t="shared" si="32"/>
        <v>0</v>
      </c>
      <c r="BS55" s="190">
        <f t="shared" si="33"/>
        <v>13</v>
      </c>
      <c r="BT55" s="190">
        <f t="shared" si="33"/>
        <v>5291</v>
      </c>
    </row>
    <row r="56" spans="1:72" ht="12.75">
      <c r="A56" s="61">
        <v>48</v>
      </c>
      <c r="B56" s="41" t="s">
        <v>17</v>
      </c>
      <c r="C56" s="47" t="s">
        <v>33</v>
      </c>
      <c r="D56" s="48">
        <v>497</v>
      </c>
      <c r="E56" s="39"/>
      <c r="F56" s="124">
        <f t="shared" si="1"/>
        <v>0</v>
      </c>
      <c r="G56" s="39"/>
      <c r="H56" s="40">
        <f t="shared" si="2"/>
        <v>0</v>
      </c>
      <c r="I56" s="40"/>
      <c r="J56" s="40">
        <f t="shared" si="3"/>
        <v>0</v>
      </c>
      <c r="K56" s="40"/>
      <c r="L56" s="40">
        <f t="shared" si="4"/>
        <v>0</v>
      </c>
      <c r="M56" s="40"/>
      <c r="N56" s="40">
        <f t="shared" si="5"/>
        <v>0</v>
      </c>
      <c r="O56" s="40"/>
      <c r="P56" s="40">
        <f t="shared" si="6"/>
        <v>0</v>
      </c>
      <c r="Q56" s="40"/>
      <c r="R56" s="40">
        <f t="shared" si="7"/>
        <v>0</v>
      </c>
      <c r="S56" s="40"/>
      <c r="T56" s="41">
        <f t="shared" si="8"/>
        <v>0</v>
      </c>
      <c r="U56" s="41"/>
      <c r="V56" s="41">
        <f t="shared" si="9"/>
        <v>0</v>
      </c>
      <c r="W56" s="40"/>
      <c r="X56" s="40">
        <f t="shared" si="10"/>
        <v>0</v>
      </c>
      <c r="Y56" s="40"/>
      <c r="Z56" s="40">
        <f t="shared" si="11"/>
        <v>0</v>
      </c>
      <c r="AA56" s="40"/>
      <c r="AB56" s="40">
        <f t="shared" si="12"/>
        <v>0</v>
      </c>
      <c r="AC56" s="184"/>
      <c r="AD56" s="185">
        <f t="shared" si="13"/>
        <v>0</v>
      </c>
      <c r="AE56" s="185"/>
      <c r="AF56" s="185">
        <f t="shared" si="14"/>
        <v>0</v>
      </c>
      <c r="AG56" s="185"/>
      <c r="AH56" s="186">
        <f t="shared" si="15"/>
        <v>0</v>
      </c>
      <c r="AI56" s="185"/>
      <c r="AJ56" s="185">
        <f t="shared" si="16"/>
        <v>0</v>
      </c>
      <c r="AK56" s="185"/>
      <c r="AL56" s="185">
        <f t="shared" si="17"/>
        <v>0</v>
      </c>
      <c r="AM56" s="185"/>
      <c r="AN56" s="185">
        <f t="shared" si="18"/>
        <v>0</v>
      </c>
      <c r="AO56" s="187"/>
      <c r="AP56" s="187">
        <f t="shared" si="19"/>
        <v>0</v>
      </c>
      <c r="AQ56" s="187">
        <v>1</v>
      </c>
      <c r="AR56" s="187">
        <f t="shared" si="20"/>
        <v>497</v>
      </c>
      <c r="AS56" s="187"/>
      <c r="AT56" s="187">
        <f t="shared" si="21"/>
        <v>0</v>
      </c>
      <c r="AU56" s="187"/>
      <c r="AV56" s="188">
        <f t="shared" si="22"/>
        <v>0</v>
      </c>
      <c r="AW56" s="187"/>
      <c r="AX56" s="187">
        <f t="shared" si="23"/>
        <v>0</v>
      </c>
      <c r="AY56" s="187"/>
      <c r="AZ56" s="187">
        <f t="shared" si="24"/>
        <v>0</v>
      </c>
      <c r="BA56" s="187"/>
      <c r="BB56" s="188">
        <f t="shared" si="25"/>
        <v>0</v>
      </c>
      <c r="BC56" s="187"/>
      <c r="BD56" s="188">
        <f t="shared" si="26"/>
        <v>0</v>
      </c>
      <c r="BE56" s="188">
        <v>3</v>
      </c>
      <c r="BF56" s="188">
        <f t="shared" si="0"/>
        <v>1491</v>
      </c>
      <c r="BG56" s="187"/>
      <c r="BH56" s="187">
        <f t="shared" si="27"/>
        <v>0</v>
      </c>
      <c r="BI56" s="189"/>
      <c r="BJ56" s="189">
        <f t="shared" si="28"/>
        <v>0</v>
      </c>
      <c r="BK56" s="189"/>
      <c r="BL56" s="189">
        <f t="shared" si="29"/>
        <v>0</v>
      </c>
      <c r="BM56" s="189"/>
      <c r="BN56" s="189">
        <f t="shared" si="30"/>
        <v>0</v>
      </c>
      <c r="BO56" s="189"/>
      <c r="BP56" s="189">
        <f t="shared" si="31"/>
        <v>0</v>
      </c>
      <c r="BQ56" s="189"/>
      <c r="BR56" s="189">
        <f t="shared" si="32"/>
        <v>0</v>
      </c>
      <c r="BS56" s="190">
        <f t="shared" si="33"/>
        <v>4</v>
      </c>
      <c r="BT56" s="190">
        <f t="shared" si="33"/>
        <v>1988</v>
      </c>
    </row>
    <row r="57" spans="1:72" ht="12.75">
      <c r="A57" s="61">
        <v>49</v>
      </c>
      <c r="B57" s="41" t="s">
        <v>18</v>
      </c>
      <c r="C57" s="47" t="s">
        <v>23</v>
      </c>
      <c r="D57" s="48">
        <v>594</v>
      </c>
      <c r="E57" s="39"/>
      <c r="F57" s="124">
        <f t="shared" si="1"/>
        <v>0</v>
      </c>
      <c r="G57" s="39"/>
      <c r="H57" s="40">
        <f t="shared" si="2"/>
        <v>0</v>
      </c>
      <c r="I57" s="40"/>
      <c r="J57" s="40">
        <f t="shared" si="3"/>
        <v>0</v>
      </c>
      <c r="K57" s="40"/>
      <c r="L57" s="40">
        <f t="shared" si="4"/>
        <v>0</v>
      </c>
      <c r="M57" s="40"/>
      <c r="N57" s="40">
        <f t="shared" si="5"/>
        <v>0</v>
      </c>
      <c r="O57" s="40"/>
      <c r="P57" s="40">
        <f t="shared" si="6"/>
        <v>0</v>
      </c>
      <c r="Q57" s="40"/>
      <c r="R57" s="40">
        <f t="shared" si="7"/>
        <v>0</v>
      </c>
      <c r="S57" s="40"/>
      <c r="T57" s="41">
        <f t="shared" si="8"/>
        <v>0</v>
      </c>
      <c r="U57" s="41"/>
      <c r="V57" s="41">
        <f t="shared" si="9"/>
        <v>0</v>
      </c>
      <c r="W57" s="40"/>
      <c r="X57" s="40">
        <f t="shared" si="10"/>
        <v>0</v>
      </c>
      <c r="Y57" s="40"/>
      <c r="Z57" s="40">
        <f t="shared" si="11"/>
        <v>0</v>
      </c>
      <c r="AA57" s="40"/>
      <c r="AB57" s="40">
        <f t="shared" si="12"/>
        <v>0</v>
      </c>
      <c r="AC57" s="184"/>
      <c r="AD57" s="185">
        <f t="shared" si="13"/>
        <v>0</v>
      </c>
      <c r="AE57" s="185"/>
      <c r="AF57" s="185">
        <f t="shared" si="14"/>
        <v>0</v>
      </c>
      <c r="AG57" s="185"/>
      <c r="AH57" s="186">
        <f t="shared" si="15"/>
        <v>0</v>
      </c>
      <c r="AI57" s="185"/>
      <c r="AJ57" s="185">
        <f t="shared" si="16"/>
        <v>0</v>
      </c>
      <c r="AK57" s="185"/>
      <c r="AL57" s="185">
        <f t="shared" si="17"/>
        <v>0</v>
      </c>
      <c r="AM57" s="185"/>
      <c r="AN57" s="185">
        <f t="shared" si="18"/>
        <v>0</v>
      </c>
      <c r="AO57" s="187"/>
      <c r="AP57" s="187">
        <f t="shared" si="19"/>
        <v>0</v>
      </c>
      <c r="AQ57" s="187"/>
      <c r="AR57" s="187">
        <f t="shared" si="20"/>
        <v>0</v>
      </c>
      <c r="AS57" s="187"/>
      <c r="AT57" s="187">
        <f t="shared" si="21"/>
        <v>0</v>
      </c>
      <c r="AU57" s="187"/>
      <c r="AV57" s="188">
        <f t="shared" si="22"/>
        <v>0</v>
      </c>
      <c r="AW57" s="187"/>
      <c r="AX57" s="187">
        <f t="shared" si="23"/>
        <v>0</v>
      </c>
      <c r="AY57" s="187"/>
      <c r="AZ57" s="187">
        <f t="shared" si="24"/>
        <v>0</v>
      </c>
      <c r="BA57" s="187"/>
      <c r="BB57" s="188">
        <f t="shared" si="25"/>
        <v>0</v>
      </c>
      <c r="BC57" s="187"/>
      <c r="BD57" s="188">
        <f t="shared" si="26"/>
        <v>0</v>
      </c>
      <c r="BE57" s="188"/>
      <c r="BF57" s="188">
        <f t="shared" si="0"/>
        <v>0</v>
      </c>
      <c r="BG57" s="187"/>
      <c r="BH57" s="187">
        <f t="shared" si="27"/>
        <v>0</v>
      </c>
      <c r="BI57" s="189"/>
      <c r="BJ57" s="189">
        <f t="shared" si="28"/>
        <v>0</v>
      </c>
      <c r="BK57" s="189"/>
      <c r="BL57" s="189">
        <f t="shared" si="29"/>
        <v>0</v>
      </c>
      <c r="BM57" s="189"/>
      <c r="BN57" s="189">
        <f t="shared" si="30"/>
        <v>0</v>
      </c>
      <c r="BO57" s="189"/>
      <c r="BP57" s="189">
        <f t="shared" si="31"/>
        <v>0</v>
      </c>
      <c r="BQ57" s="189"/>
      <c r="BR57" s="189">
        <f t="shared" si="32"/>
        <v>0</v>
      </c>
      <c r="BS57" s="190">
        <f t="shared" si="33"/>
        <v>0</v>
      </c>
      <c r="BT57" s="190">
        <f t="shared" si="33"/>
        <v>0</v>
      </c>
    </row>
    <row r="58" spans="1:72" ht="12.75">
      <c r="A58" s="61">
        <v>50</v>
      </c>
      <c r="B58" s="41" t="s">
        <v>25</v>
      </c>
      <c r="C58" s="47"/>
      <c r="D58" s="48"/>
      <c r="E58" s="39"/>
      <c r="F58" s="124">
        <f t="shared" si="1"/>
        <v>0</v>
      </c>
      <c r="G58" s="39"/>
      <c r="H58" s="40">
        <f t="shared" si="2"/>
        <v>0</v>
      </c>
      <c r="I58" s="40"/>
      <c r="J58" s="40">
        <f t="shared" si="3"/>
        <v>0</v>
      </c>
      <c r="K58" s="40"/>
      <c r="L58" s="40">
        <f t="shared" si="4"/>
        <v>0</v>
      </c>
      <c r="M58" s="40"/>
      <c r="N58" s="40">
        <f t="shared" si="5"/>
        <v>0</v>
      </c>
      <c r="O58" s="40"/>
      <c r="P58" s="40">
        <f t="shared" si="6"/>
        <v>0</v>
      </c>
      <c r="Q58" s="40"/>
      <c r="R58" s="40">
        <f t="shared" si="7"/>
        <v>0</v>
      </c>
      <c r="S58" s="40"/>
      <c r="T58" s="41">
        <f t="shared" si="8"/>
        <v>0</v>
      </c>
      <c r="U58" s="41"/>
      <c r="V58" s="41">
        <f t="shared" si="9"/>
        <v>0</v>
      </c>
      <c r="W58" s="40"/>
      <c r="X58" s="40">
        <f t="shared" si="10"/>
        <v>0</v>
      </c>
      <c r="Y58" s="40"/>
      <c r="Z58" s="40">
        <f t="shared" si="11"/>
        <v>0</v>
      </c>
      <c r="AA58" s="40"/>
      <c r="AB58" s="40">
        <f t="shared" si="12"/>
        <v>0</v>
      </c>
      <c r="AC58" s="184"/>
      <c r="AD58" s="185">
        <f t="shared" si="13"/>
        <v>0</v>
      </c>
      <c r="AE58" s="185"/>
      <c r="AF58" s="185">
        <f t="shared" si="14"/>
        <v>0</v>
      </c>
      <c r="AG58" s="185"/>
      <c r="AH58" s="186">
        <f t="shared" si="15"/>
        <v>0</v>
      </c>
      <c r="AI58" s="185"/>
      <c r="AJ58" s="185">
        <f t="shared" si="16"/>
        <v>0</v>
      </c>
      <c r="AK58" s="185"/>
      <c r="AL58" s="185">
        <f t="shared" si="17"/>
        <v>0</v>
      </c>
      <c r="AM58" s="185"/>
      <c r="AN58" s="185">
        <f t="shared" si="18"/>
        <v>0</v>
      </c>
      <c r="AO58" s="187"/>
      <c r="AP58" s="187">
        <f t="shared" si="19"/>
        <v>0</v>
      </c>
      <c r="AQ58" s="187"/>
      <c r="AR58" s="187">
        <f t="shared" si="20"/>
        <v>0</v>
      </c>
      <c r="AS58" s="187"/>
      <c r="AT58" s="187">
        <f t="shared" si="21"/>
        <v>0</v>
      </c>
      <c r="AU58" s="187"/>
      <c r="AV58" s="188">
        <f t="shared" si="22"/>
        <v>0</v>
      </c>
      <c r="AW58" s="187"/>
      <c r="AX58" s="187">
        <f t="shared" si="23"/>
        <v>0</v>
      </c>
      <c r="AY58" s="187"/>
      <c r="AZ58" s="187">
        <f t="shared" si="24"/>
        <v>0</v>
      </c>
      <c r="BA58" s="187"/>
      <c r="BB58" s="188">
        <f t="shared" si="25"/>
        <v>0</v>
      </c>
      <c r="BC58" s="187"/>
      <c r="BD58" s="188">
        <f t="shared" si="26"/>
        <v>0</v>
      </c>
      <c r="BE58" s="188"/>
      <c r="BF58" s="188">
        <f t="shared" si="0"/>
        <v>0</v>
      </c>
      <c r="BG58" s="187"/>
      <c r="BH58" s="187">
        <f t="shared" si="27"/>
        <v>0</v>
      </c>
      <c r="BI58" s="189"/>
      <c r="BJ58" s="189">
        <f t="shared" si="28"/>
        <v>0</v>
      </c>
      <c r="BK58" s="189"/>
      <c r="BL58" s="189">
        <f t="shared" si="29"/>
        <v>0</v>
      </c>
      <c r="BM58" s="189"/>
      <c r="BN58" s="189">
        <f t="shared" si="30"/>
        <v>0</v>
      </c>
      <c r="BO58" s="189"/>
      <c r="BP58" s="189">
        <f t="shared" si="31"/>
        <v>0</v>
      </c>
      <c r="BQ58" s="189"/>
      <c r="BR58" s="189">
        <f t="shared" si="32"/>
        <v>0</v>
      </c>
      <c r="BS58" s="190">
        <f t="shared" si="33"/>
        <v>0</v>
      </c>
      <c r="BT58" s="190">
        <f t="shared" si="33"/>
        <v>0</v>
      </c>
    </row>
    <row r="59" spans="1:72" ht="12.75">
      <c r="A59" s="61">
        <v>51</v>
      </c>
      <c r="B59" s="41" t="s">
        <v>24</v>
      </c>
      <c r="C59" s="47" t="s">
        <v>33</v>
      </c>
      <c r="D59" s="48">
        <v>3113</v>
      </c>
      <c r="E59" s="39"/>
      <c r="F59" s="124">
        <f t="shared" si="1"/>
        <v>0</v>
      </c>
      <c r="G59" s="39"/>
      <c r="H59" s="40">
        <f t="shared" si="2"/>
        <v>0</v>
      </c>
      <c r="I59" s="40"/>
      <c r="J59" s="40">
        <f t="shared" si="3"/>
        <v>0</v>
      </c>
      <c r="K59" s="40"/>
      <c r="L59" s="40">
        <f t="shared" si="4"/>
        <v>0</v>
      </c>
      <c r="M59" s="40">
        <v>4</v>
      </c>
      <c r="N59" s="40">
        <f t="shared" si="5"/>
        <v>12452</v>
      </c>
      <c r="O59" s="40"/>
      <c r="P59" s="40">
        <f t="shared" si="6"/>
        <v>0</v>
      </c>
      <c r="Q59" s="40"/>
      <c r="R59" s="40">
        <f t="shared" si="7"/>
        <v>0</v>
      </c>
      <c r="S59" s="40"/>
      <c r="T59" s="41">
        <f t="shared" si="8"/>
        <v>0</v>
      </c>
      <c r="U59" s="41"/>
      <c r="V59" s="41">
        <f t="shared" si="9"/>
        <v>0</v>
      </c>
      <c r="W59" s="40"/>
      <c r="X59" s="40">
        <f t="shared" si="10"/>
        <v>0</v>
      </c>
      <c r="Y59" s="40"/>
      <c r="Z59" s="40">
        <f t="shared" si="11"/>
        <v>0</v>
      </c>
      <c r="AA59" s="40">
        <v>8</v>
      </c>
      <c r="AB59" s="40">
        <f t="shared" si="12"/>
        <v>24904</v>
      </c>
      <c r="AC59" s="184"/>
      <c r="AD59" s="185">
        <f t="shared" si="13"/>
        <v>0</v>
      </c>
      <c r="AE59" s="185"/>
      <c r="AF59" s="185">
        <f t="shared" si="14"/>
        <v>0</v>
      </c>
      <c r="AG59" s="185"/>
      <c r="AH59" s="186">
        <f t="shared" si="15"/>
        <v>0</v>
      </c>
      <c r="AI59" s="185"/>
      <c r="AJ59" s="185">
        <f t="shared" si="16"/>
        <v>0</v>
      </c>
      <c r="AK59" s="185"/>
      <c r="AL59" s="185">
        <f t="shared" si="17"/>
        <v>0</v>
      </c>
      <c r="AM59" s="185"/>
      <c r="AN59" s="185">
        <f t="shared" si="18"/>
        <v>0</v>
      </c>
      <c r="AO59" s="187"/>
      <c r="AP59" s="187">
        <f t="shared" si="19"/>
        <v>0</v>
      </c>
      <c r="AQ59" s="187">
        <v>2</v>
      </c>
      <c r="AR59" s="187">
        <f t="shared" si="20"/>
        <v>6226</v>
      </c>
      <c r="AS59" s="187"/>
      <c r="AT59" s="187">
        <f t="shared" si="21"/>
        <v>0</v>
      </c>
      <c r="AU59" s="187">
        <v>2</v>
      </c>
      <c r="AV59" s="188">
        <f t="shared" si="22"/>
        <v>6226</v>
      </c>
      <c r="AW59" s="187">
        <v>2</v>
      </c>
      <c r="AX59" s="187">
        <f t="shared" si="23"/>
        <v>6226</v>
      </c>
      <c r="AY59" s="187"/>
      <c r="AZ59" s="187">
        <f t="shared" si="24"/>
        <v>0</v>
      </c>
      <c r="BA59" s="187"/>
      <c r="BB59" s="188">
        <f t="shared" si="25"/>
        <v>0</v>
      </c>
      <c r="BC59" s="187"/>
      <c r="BD59" s="188">
        <f t="shared" si="26"/>
        <v>0</v>
      </c>
      <c r="BE59" s="188"/>
      <c r="BF59" s="188">
        <f t="shared" si="0"/>
        <v>0</v>
      </c>
      <c r="BG59" s="187"/>
      <c r="BH59" s="187">
        <f t="shared" si="27"/>
        <v>0</v>
      </c>
      <c r="BI59" s="189"/>
      <c r="BJ59" s="189">
        <f t="shared" si="28"/>
        <v>0</v>
      </c>
      <c r="BK59" s="189"/>
      <c r="BL59" s="189">
        <f t="shared" si="29"/>
        <v>0</v>
      </c>
      <c r="BM59" s="189"/>
      <c r="BN59" s="189">
        <f t="shared" si="30"/>
        <v>0</v>
      </c>
      <c r="BO59" s="189"/>
      <c r="BP59" s="189">
        <f t="shared" si="31"/>
        <v>0</v>
      </c>
      <c r="BQ59" s="189"/>
      <c r="BR59" s="189">
        <f t="shared" si="32"/>
        <v>0</v>
      </c>
      <c r="BS59" s="190">
        <f t="shared" si="33"/>
        <v>18</v>
      </c>
      <c r="BT59" s="190">
        <f t="shared" si="33"/>
        <v>56034</v>
      </c>
    </row>
    <row r="60" spans="1:72" ht="12.75">
      <c r="A60" s="61">
        <v>52</v>
      </c>
      <c r="B60" s="41" t="s">
        <v>37</v>
      </c>
      <c r="C60" s="47" t="s">
        <v>33</v>
      </c>
      <c r="D60" s="48">
        <v>4917</v>
      </c>
      <c r="E60" s="39"/>
      <c r="F60" s="124">
        <f t="shared" si="1"/>
        <v>0</v>
      </c>
      <c r="G60" s="39"/>
      <c r="H60" s="40">
        <f t="shared" si="2"/>
        <v>0</v>
      </c>
      <c r="I60" s="40"/>
      <c r="J60" s="40">
        <f t="shared" si="3"/>
        <v>0</v>
      </c>
      <c r="K60" s="40"/>
      <c r="L60" s="40">
        <f t="shared" si="4"/>
        <v>0</v>
      </c>
      <c r="M60" s="40"/>
      <c r="N60" s="40">
        <f t="shared" si="5"/>
        <v>0</v>
      </c>
      <c r="O60" s="40"/>
      <c r="P60" s="40">
        <f t="shared" si="6"/>
        <v>0</v>
      </c>
      <c r="Q60" s="40"/>
      <c r="R60" s="40">
        <f t="shared" si="7"/>
        <v>0</v>
      </c>
      <c r="S60" s="40"/>
      <c r="T60" s="41">
        <f t="shared" si="8"/>
        <v>0</v>
      </c>
      <c r="U60" s="41"/>
      <c r="V60" s="41">
        <f t="shared" si="9"/>
        <v>0</v>
      </c>
      <c r="W60" s="40"/>
      <c r="X60" s="40">
        <f t="shared" si="10"/>
        <v>0</v>
      </c>
      <c r="Y60" s="40"/>
      <c r="Z60" s="40">
        <f t="shared" si="11"/>
        <v>0</v>
      </c>
      <c r="AA60" s="40"/>
      <c r="AB60" s="40">
        <f t="shared" si="12"/>
        <v>0</v>
      </c>
      <c r="AC60" s="184"/>
      <c r="AD60" s="185">
        <f t="shared" si="13"/>
        <v>0</v>
      </c>
      <c r="AE60" s="185"/>
      <c r="AF60" s="185">
        <f t="shared" si="14"/>
        <v>0</v>
      </c>
      <c r="AG60" s="185"/>
      <c r="AH60" s="186">
        <f t="shared" si="15"/>
        <v>0</v>
      </c>
      <c r="AI60" s="185"/>
      <c r="AJ60" s="185">
        <f t="shared" si="16"/>
        <v>0</v>
      </c>
      <c r="AK60" s="185"/>
      <c r="AL60" s="185">
        <f t="shared" si="17"/>
        <v>0</v>
      </c>
      <c r="AM60" s="185"/>
      <c r="AN60" s="185">
        <f t="shared" si="18"/>
        <v>0</v>
      </c>
      <c r="AO60" s="187"/>
      <c r="AP60" s="187">
        <f t="shared" si="19"/>
        <v>0</v>
      </c>
      <c r="AQ60" s="187"/>
      <c r="AR60" s="187">
        <f t="shared" si="20"/>
        <v>0</v>
      </c>
      <c r="AS60" s="187"/>
      <c r="AT60" s="187">
        <f t="shared" si="21"/>
        <v>0</v>
      </c>
      <c r="AU60" s="187"/>
      <c r="AV60" s="188">
        <f t="shared" si="22"/>
        <v>0</v>
      </c>
      <c r="AW60" s="187"/>
      <c r="AX60" s="187">
        <f t="shared" si="23"/>
        <v>0</v>
      </c>
      <c r="AY60" s="187"/>
      <c r="AZ60" s="187">
        <f t="shared" si="24"/>
        <v>0</v>
      </c>
      <c r="BA60" s="187"/>
      <c r="BB60" s="188">
        <f t="shared" si="25"/>
        <v>0</v>
      </c>
      <c r="BC60" s="187"/>
      <c r="BD60" s="188">
        <f t="shared" si="26"/>
        <v>0</v>
      </c>
      <c r="BE60" s="188"/>
      <c r="BF60" s="188">
        <f t="shared" si="0"/>
        <v>0</v>
      </c>
      <c r="BG60" s="187"/>
      <c r="BH60" s="187">
        <f t="shared" si="27"/>
        <v>0</v>
      </c>
      <c r="BI60" s="189"/>
      <c r="BJ60" s="189">
        <f t="shared" si="28"/>
        <v>0</v>
      </c>
      <c r="BK60" s="189"/>
      <c r="BL60" s="189">
        <f t="shared" si="29"/>
        <v>0</v>
      </c>
      <c r="BM60" s="189"/>
      <c r="BN60" s="189">
        <f t="shared" si="30"/>
        <v>0</v>
      </c>
      <c r="BO60" s="189"/>
      <c r="BP60" s="189">
        <f t="shared" si="31"/>
        <v>0</v>
      </c>
      <c r="BQ60" s="189"/>
      <c r="BR60" s="189">
        <f t="shared" si="32"/>
        <v>0</v>
      </c>
      <c r="BS60" s="190">
        <f t="shared" si="33"/>
        <v>0</v>
      </c>
      <c r="BT60" s="190">
        <f t="shared" si="33"/>
        <v>0</v>
      </c>
    </row>
    <row r="61" spans="1:72" ht="12.75">
      <c r="A61" s="61">
        <v>53</v>
      </c>
      <c r="B61" s="41" t="s">
        <v>38</v>
      </c>
      <c r="C61" s="47" t="s">
        <v>33</v>
      </c>
      <c r="D61" s="48">
        <v>5280</v>
      </c>
      <c r="E61" s="39"/>
      <c r="F61" s="124">
        <f t="shared" si="1"/>
        <v>0</v>
      </c>
      <c r="G61" s="39"/>
      <c r="H61" s="40">
        <f t="shared" si="2"/>
        <v>0</v>
      </c>
      <c r="I61" s="40"/>
      <c r="J61" s="40">
        <f t="shared" si="3"/>
        <v>0</v>
      </c>
      <c r="K61" s="40"/>
      <c r="L61" s="40">
        <f t="shared" si="4"/>
        <v>0</v>
      </c>
      <c r="M61" s="40"/>
      <c r="N61" s="40">
        <f t="shared" si="5"/>
        <v>0</v>
      </c>
      <c r="O61" s="40"/>
      <c r="P61" s="40">
        <f t="shared" si="6"/>
        <v>0</v>
      </c>
      <c r="Q61" s="40"/>
      <c r="R61" s="40">
        <f t="shared" si="7"/>
        <v>0</v>
      </c>
      <c r="S61" s="40"/>
      <c r="T61" s="41">
        <f t="shared" si="8"/>
        <v>0</v>
      </c>
      <c r="U61" s="41"/>
      <c r="V61" s="41">
        <f t="shared" si="9"/>
        <v>0</v>
      </c>
      <c r="W61" s="40"/>
      <c r="X61" s="40">
        <f t="shared" si="10"/>
        <v>0</v>
      </c>
      <c r="Y61" s="40"/>
      <c r="Z61" s="40">
        <f t="shared" si="11"/>
        <v>0</v>
      </c>
      <c r="AA61" s="40"/>
      <c r="AB61" s="40">
        <f t="shared" si="12"/>
        <v>0</v>
      </c>
      <c r="AC61" s="184"/>
      <c r="AD61" s="185">
        <f t="shared" si="13"/>
        <v>0</v>
      </c>
      <c r="AE61" s="185"/>
      <c r="AF61" s="185">
        <f t="shared" si="14"/>
        <v>0</v>
      </c>
      <c r="AG61" s="185"/>
      <c r="AH61" s="186">
        <f t="shared" si="15"/>
        <v>0</v>
      </c>
      <c r="AI61" s="185"/>
      <c r="AJ61" s="185">
        <f t="shared" si="16"/>
        <v>0</v>
      </c>
      <c r="AK61" s="185"/>
      <c r="AL61" s="185">
        <f t="shared" si="17"/>
        <v>0</v>
      </c>
      <c r="AM61" s="185"/>
      <c r="AN61" s="185">
        <f t="shared" si="18"/>
        <v>0</v>
      </c>
      <c r="AO61" s="187"/>
      <c r="AP61" s="187">
        <f t="shared" si="19"/>
        <v>0</v>
      </c>
      <c r="AQ61" s="187"/>
      <c r="AR61" s="187">
        <f t="shared" si="20"/>
        <v>0</v>
      </c>
      <c r="AS61" s="187"/>
      <c r="AT61" s="187">
        <f t="shared" si="21"/>
        <v>0</v>
      </c>
      <c r="AU61" s="187"/>
      <c r="AV61" s="188">
        <f t="shared" si="22"/>
        <v>0</v>
      </c>
      <c r="AW61" s="187"/>
      <c r="AX61" s="187">
        <f t="shared" si="23"/>
        <v>0</v>
      </c>
      <c r="AY61" s="187"/>
      <c r="AZ61" s="187">
        <f t="shared" si="24"/>
        <v>0</v>
      </c>
      <c r="BA61" s="187"/>
      <c r="BB61" s="188">
        <f t="shared" si="25"/>
        <v>0</v>
      </c>
      <c r="BC61" s="187"/>
      <c r="BD61" s="188">
        <f t="shared" si="26"/>
        <v>0</v>
      </c>
      <c r="BE61" s="188"/>
      <c r="BF61" s="188">
        <f t="shared" si="0"/>
        <v>0</v>
      </c>
      <c r="BG61" s="187"/>
      <c r="BH61" s="187">
        <f t="shared" si="27"/>
        <v>0</v>
      </c>
      <c r="BI61" s="189"/>
      <c r="BJ61" s="189">
        <f t="shared" si="28"/>
        <v>0</v>
      </c>
      <c r="BK61" s="189"/>
      <c r="BL61" s="189">
        <f t="shared" si="29"/>
        <v>0</v>
      </c>
      <c r="BM61" s="189"/>
      <c r="BN61" s="189">
        <f t="shared" si="30"/>
        <v>0</v>
      </c>
      <c r="BO61" s="189"/>
      <c r="BP61" s="189">
        <f t="shared" si="31"/>
        <v>0</v>
      </c>
      <c r="BQ61" s="189"/>
      <c r="BR61" s="189">
        <f t="shared" si="32"/>
        <v>0</v>
      </c>
      <c r="BS61" s="190">
        <f t="shared" si="33"/>
        <v>0</v>
      </c>
      <c r="BT61" s="190">
        <f t="shared" si="33"/>
        <v>0</v>
      </c>
    </row>
    <row r="62" spans="1:72" ht="12.75">
      <c r="A62" s="61">
        <v>54</v>
      </c>
      <c r="B62" s="41" t="s">
        <v>39</v>
      </c>
      <c r="C62" s="47" t="s">
        <v>23</v>
      </c>
      <c r="D62" s="48">
        <v>5500</v>
      </c>
      <c r="E62" s="39"/>
      <c r="F62" s="124">
        <f t="shared" si="1"/>
        <v>0</v>
      </c>
      <c r="G62" s="39"/>
      <c r="H62" s="40">
        <f t="shared" si="2"/>
        <v>0</v>
      </c>
      <c r="I62" s="40"/>
      <c r="J62" s="40">
        <f t="shared" si="3"/>
        <v>0</v>
      </c>
      <c r="K62" s="40"/>
      <c r="L62" s="40">
        <f t="shared" si="4"/>
        <v>0</v>
      </c>
      <c r="M62" s="40"/>
      <c r="N62" s="40">
        <f t="shared" si="5"/>
        <v>0</v>
      </c>
      <c r="O62" s="40"/>
      <c r="P62" s="40">
        <f t="shared" si="6"/>
        <v>0</v>
      </c>
      <c r="Q62" s="40"/>
      <c r="R62" s="40">
        <f t="shared" si="7"/>
        <v>0</v>
      </c>
      <c r="S62" s="40"/>
      <c r="T62" s="41">
        <f t="shared" si="8"/>
        <v>0</v>
      </c>
      <c r="U62" s="41"/>
      <c r="V62" s="41">
        <f t="shared" si="9"/>
        <v>0</v>
      </c>
      <c r="W62" s="40"/>
      <c r="X62" s="40">
        <f t="shared" si="10"/>
        <v>0</v>
      </c>
      <c r="Y62" s="40"/>
      <c r="Z62" s="40">
        <f t="shared" si="11"/>
        <v>0</v>
      </c>
      <c r="AA62" s="40"/>
      <c r="AB62" s="40">
        <f t="shared" si="12"/>
        <v>0</v>
      </c>
      <c r="AC62" s="184"/>
      <c r="AD62" s="185">
        <f t="shared" si="13"/>
        <v>0</v>
      </c>
      <c r="AE62" s="185"/>
      <c r="AF62" s="185">
        <f t="shared" si="14"/>
        <v>0</v>
      </c>
      <c r="AG62" s="185"/>
      <c r="AH62" s="186">
        <f t="shared" si="15"/>
        <v>0</v>
      </c>
      <c r="AI62" s="185"/>
      <c r="AJ62" s="185">
        <f t="shared" si="16"/>
        <v>0</v>
      </c>
      <c r="AK62" s="185"/>
      <c r="AL62" s="185">
        <f t="shared" si="17"/>
        <v>0</v>
      </c>
      <c r="AM62" s="185"/>
      <c r="AN62" s="185">
        <f t="shared" si="18"/>
        <v>0</v>
      </c>
      <c r="AO62" s="187"/>
      <c r="AP62" s="187">
        <f t="shared" si="19"/>
        <v>0</v>
      </c>
      <c r="AQ62" s="187"/>
      <c r="AR62" s="187">
        <f t="shared" si="20"/>
        <v>0</v>
      </c>
      <c r="AS62" s="187"/>
      <c r="AT62" s="187">
        <f t="shared" si="21"/>
        <v>0</v>
      </c>
      <c r="AU62" s="187"/>
      <c r="AV62" s="188">
        <f t="shared" si="22"/>
        <v>0</v>
      </c>
      <c r="AW62" s="187"/>
      <c r="AX62" s="187">
        <f t="shared" si="23"/>
        <v>0</v>
      </c>
      <c r="AY62" s="187"/>
      <c r="AZ62" s="187">
        <f t="shared" si="24"/>
        <v>0</v>
      </c>
      <c r="BA62" s="187"/>
      <c r="BB62" s="188">
        <f t="shared" si="25"/>
        <v>0</v>
      </c>
      <c r="BC62" s="187"/>
      <c r="BD62" s="188">
        <f t="shared" si="26"/>
        <v>0</v>
      </c>
      <c r="BE62" s="188"/>
      <c r="BF62" s="188">
        <f t="shared" si="0"/>
        <v>0</v>
      </c>
      <c r="BG62" s="187"/>
      <c r="BH62" s="187">
        <f t="shared" si="27"/>
        <v>0</v>
      </c>
      <c r="BI62" s="189"/>
      <c r="BJ62" s="189">
        <f t="shared" si="28"/>
        <v>0</v>
      </c>
      <c r="BK62" s="189"/>
      <c r="BL62" s="189">
        <f t="shared" si="29"/>
        <v>0</v>
      </c>
      <c r="BM62" s="189"/>
      <c r="BN62" s="189">
        <f t="shared" si="30"/>
        <v>0</v>
      </c>
      <c r="BO62" s="189"/>
      <c r="BP62" s="189">
        <f t="shared" si="31"/>
        <v>0</v>
      </c>
      <c r="BQ62" s="189"/>
      <c r="BR62" s="189">
        <f t="shared" si="32"/>
        <v>0</v>
      </c>
      <c r="BS62" s="190">
        <f t="shared" si="33"/>
        <v>0</v>
      </c>
      <c r="BT62" s="190">
        <f t="shared" si="33"/>
        <v>0</v>
      </c>
    </row>
    <row r="63" spans="1:72" ht="14.25">
      <c r="A63" s="61">
        <v>55</v>
      </c>
      <c r="B63" s="59" t="s">
        <v>40</v>
      </c>
      <c r="C63" s="47"/>
      <c r="D63" s="48"/>
      <c r="E63" s="141"/>
      <c r="F63" s="124">
        <f t="shared" si="1"/>
        <v>0</v>
      </c>
      <c r="G63" s="39"/>
      <c r="H63" s="40">
        <f t="shared" si="2"/>
        <v>0</v>
      </c>
      <c r="I63" s="40"/>
      <c r="J63" s="40">
        <f t="shared" si="3"/>
        <v>0</v>
      </c>
      <c r="K63" s="40"/>
      <c r="L63" s="40">
        <f t="shared" si="4"/>
        <v>0</v>
      </c>
      <c r="M63" s="40"/>
      <c r="N63" s="40">
        <f t="shared" si="5"/>
        <v>0</v>
      </c>
      <c r="O63" s="40"/>
      <c r="P63" s="40">
        <f t="shared" si="6"/>
        <v>0</v>
      </c>
      <c r="Q63" s="40"/>
      <c r="R63" s="40">
        <f t="shared" si="7"/>
        <v>0</v>
      </c>
      <c r="S63" s="40"/>
      <c r="T63" s="41">
        <f t="shared" si="8"/>
        <v>0</v>
      </c>
      <c r="U63" s="41"/>
      <c r="V63" s="41">
        <f t="shared" si="9"/>
        <v>0</v>
      </c>
      <c r="W63" s="40"/>
      <c r="X63" s="40">
        <f t="shared" si="10"/>
        <v>0</v>
      </c>
      <c r="Y63" s="40"/>
      <c r="Z63" s="40">
        <f t="shared" si="11"/>
        <v>0</v>
      </c>
      <c r="AA63" s="40"/>
      <c r="AB63" s="40">
        <f t="shared" si="12"/>
        <v>0</v>
      </c>
      <c r="AC63" s="184"/>
      <c r="AD63" s="185">
        <f t="shared" si="13"/>
        <v>0</v>
      </c>
      <c r="AE63" s="185"/>
      <c r="AF63" s="185">
        <f t="shared" si="14"/>
        <v>0</v>
      </c>
      <c r="AG63" s="185"/>
      <c r="AH63" s="186">
        <f t="shared" si="15"/>
        <v>0</v>
      </c>
      <c r="AI63" s="185"/>
      <c r="AJ63" s="185">
        <f t="shared" si="16"/>
        <v>0</v>
      </c>
      <c r="AK63" s="185"/>
      <c r="AL63" s="185">
        <f t="shared" si="17"/>
        <v>0</v>
      </c>
      <c r="AM63" s="185"/>
      <c r="AN63" s="185">
        <f t="shared" si="18"/>
        <v>0</v>
      </c>
      <c r="AO63" s="187"/>
      <c r="AP63" s="187">
        <f t="shared" si="19"/>
        <v>0</v>
      </c>
      <c r="AQ63" s="187"/>
      <c r="AR63" s="187">
        <f t="shared" si="20"/>
        <v>0</v>
      </c>
      <c r="AS63" s="187"/>
      <c r="AT63" s="187">
        <f t="shared" si="21"/>
        <v>0</v>
      </c>
      <c r="AU63" s="187"/>
      <c r="AV63" s="188">
        <f t="shared" si="22"/>
        <v>0</v>
      </c>
      <c r="AW63" s="187"/>
      <c r="AX63" s="187">
        <f t="shared" si="23"/>
        <v>0</v>
      </c>
      <c r="AY63" s="187"/>
      <c r="AZ63" s="187">
        <f t="shared" si="24"/>
        <v>0</v>
      </c>
      <c r="BA63" s="187"/>
      <c r="BB63" s="188">
        <f t="shared" si="25"/>
        <v>0</v>
      </c>
      <c r="BC63" s="187"/>
      <c r="BD63" s="188">
        <f t="shared" si="26"/>
        <v>0</v>
      </c>
      <c r="BE63" s="188"/>
      <c r="BF63" s="188">
        <f t="shared" si="0"/>
        <v>0</v>
      </c>
      <c r="BG63" s="187"/>
      <c r="BH63" s="187">
        <f t="shared" si="27"/>
        <v>0</v>
      </c>
      <c r="BI63" s="189"/>
      <c r="BJ63" s="189">
        <f t="shared" si="28"/>
        <v>0</v>
      </c>
      <c r="BK63" s="189"/>
      <c r="BL63" s="189">
        <f t="shared" si="29"/>
        <v>0</v>
      </c>
      <c r="BM63" s="189"/>
      <c r="BN63" s="189">
        <f t="shared" si="30"/>
        <v>0</v>
      </c>
      <c r="BO63" s="189"/>
      <c r="BP63" s="189">
        <f t="shared" si="31"/>
        <v>0</v>
      </c>
      <c r="BQ63" s="189"/>
      <c r="BR63" s="189">
        <f t="shared" si="32"/>
        <v>0</v>
      </c>
      <c r="BS63" s="190">
        <f t="shared" si="33"/>
        <v>0</v>
      </c>
      <c r="BT63" s="190">
        <f t="shared" si="33"/>
        <v>0</v>
      </c>
    </row>
    <row r="64" spans="1:73" ht="12.75">
      <c r="A64" s="61">
        <v>56</v>
      </c>
      <c r="B64" s="41" t="s">
        <v>41</v>
      </c>
      <c r="C64" s="47" t="s">
        <v>14</v>
      </c>
      <c r="D64" s="48">
        <v>1122</v>
      </c>
      <c r="E64" s="39">
        <v>12</v>
      </c>
      <c r="F64" s="124">
        <f t="shared" si="1"/>
        <v>13464</v>
      </c>
      <c r="G64" s="39"/>
      <c r="H64" s="40">
        <f t="shared" si="2"/>
        <v>0</v>
      </c>
      <c r="I64" s="40"/>
      <c r="J64" s="40">
        <f t="shared" si="3"/>
        <v>0</v>
      </c>
      <c r="K64" s="40"/>
      <c r="L64" s="40">
        <f t="shared" si="4"/>
        <v>0</v>
      </c>
      <c r="M64" s="40">
        <v>20</v>
      </c>
      <c r="N64" s="40">
        <f t="shared" si="5"/>
        <v>22440</v>
      </c>
      <c r="O64" s="40"/>
      <c r="P64" s="40">
        <f t="shared" si="6"/>
        <v>0</v>
      </c>
      <c r="Q64" s="40"/>
      <c r="R64" s="40">
        <f t="shared" si="7"/>
        <v>0</v>
      </c>
      <c r="S64" s="40"/>
      <c r="T64" s="41">
        <f t="shared" si="8"/>
        <v>0</v>
      </c>
      <c r="U64" s="41"/>
      <c r="V64" s="41">
        <f t="shared" si="9"/>
        <v>0</v>
      </c>
      <c r="W64" s="40"/>
      <c r="X64" s="40">
        <f t="shared" si="10"/>
        <v>0</v>
      </c>
      <c r="Y64" s="40"/>
      <c r="Z64" s="40">
        <f t="shared" si="11"/>
        <v>0</v>
      </c>
      <c r="AA64" s="40"/>
      <c r="AB64" s="40">
        <f t="shared" si="12"/>
        <v>0</v>
      </c>
      <c r="AC64" s="184"/>
      <c r="AD64" s="185">
        <f t="shared" si="13"/>
        <v>0</v>
      </c>
      <c r="AE64" s="185"/>
      <c r="AF64" s="185">
        <f t="shared" si="14"/>
        <v>0</v>
      </c>
      <c r="AG64" s="185"/>
      <c r="AH64" s="186">
        <f t="shared" si="15"/>
        <v>0</v>
      </c>
      <c r="AI64" s="185"/>
      <c r="AJ64" s="185">
        <f t="shared" si="16"/>
        <v>0</v>
      </c>
      <c r="AK64" s="185"/>
      <c r="AL64" s="185">
        <f t="shared" si="17"/>
        <v>0</v>
      </c>
      <c r="AM64" s="185"/>
      <c r="AN64" s="185">
        <f t="shared" si="18"/>
        <v>0</v>
      </c>
      <c r="AO64" s="187"/>
      <c r="AP64" s="187">
        <f t="shared" si="19"/>
        <v>0</v>
      </c>
      <c r="AQ64" s="187"/>
      <c r="AR64" s="187">
        <f t="shared" si="20"/>
        <v>0</v>
      </c>
      <c r="AS64" s="187"/>
      <c r="AT64" s="187">
        <f t="shared" si="21"/>
        <v>0</v>
      </c>
      <c r="AU64" s="187"/>
      <c r="AV64" s="188">
        <f t="shared" si="22"/>
        <v>0</v>
      </c>
      <c r="AW64" s="187"/>
      <c r="AX64" s="187">
        <f t="shared" si="23"/>
        <v>0</v>
      </c>
      <c r="AY64" s="187"/>
      <c r="AZ64" s="187">
        <f t="shared" si="24"/>
        <v>0</v>
      </c>
      <c r="BA64" s="187"/>
      <c r="BB64" s="188">
        <f t="shared" si="25"/>
        <v>0</v>
      </c>
      <c r="BC64" s="187"/>
      <c r="BD64" s="188">
        <f t="shared" si="26"/>
        <v>0</v>
      </c>
      <c r="BE64" s="188"/>
      <c r="BF64" s="188">
        <f t="shared" si="0"/>
        <v>0</v>
      </c>
      <c r="BG64" s="187">
        <v>20</v>
      </c>
      <c r="BH64" s="187">
        <f t="shared" si="27"/>
        <v>22440</v>
      </c>
      <c r="BI64" s="189"/>
      <c r="BJ64" s="189">
        <f t="shared" si="28"/>
        <v>0</v>
      </c>
      <c r="BK64" s="189"/>
      <c r="BL64" s="189">
        <f t="shared" si="29"/>
        <v>0</v>
      </c>
      <c r="BM64" s="189"/>
      <c r="BN64" s="189">
        <f t="shared" si="30"/>
        <v>0</v>
      </c>
      <c r="BO64" s="189"/>
      <c r="BP64" s="189">
        <f t="shared" si="31"/>
        <v>0</v>
      </c>
      <c r="BQ64" s="189"/>
      <c r="BR64" s="189">
        <f t="shared" si="32"/>
        <v>0</v>
      </c>
      <c r="BS64" s="190">
        <f t="shared" si="33"/>
        <v>52</v>
      </c>
      <c r="BT64" s="190">
        <f t="shared" si="33"/>
        <v>58344</v>
      </c>
      <c r="BU64" s="75"/>
    </row>
    <row r="65" spans="1:80" ht="17.25" customHeight="1">
      <c r="A65" s="61">
        <v>57</v>
      </c>
      <c r="B65" s="41" t="s">
        <v>42</v>
      </c>
      <c r="C65" s="47" t="s">
        <v>35</v>
      </c>
      <c r="D65" s="48">
        <v>1485</v>
      </c>
      <c r="E65" s="39">
        <v>25</v>
      </c>
      <c r="F65" s="124">
        <f t="shared" si="1"/>
        <v>37125</v>
      </c>
      <c r="G65" s="39"/>
      <c r="H65" s="40">
        <f t="shared" si="2"/>
        <v>0</v>
      </c>
      <c r="I65" s="40"/>
      <c r="J65" s="40">
        <f t="shared" si="3"/>
        <v>0</v>
      </c>
      <c r="K65" s="40">
        <v>30</v>
      </c>
      <c r="L65" s="40">
        <f t="shared" si="4"/>
        <v>44550</v>
      </c>
      <c r="M65" s="40">
        <v>30</v>
      </c>
      <c r="N65" s="40">
        <f t="shared" si="5"/>
        <v>44550</v>
      </c>
      <c r="O65" s="40"/>
      <c r="P65" s="40">
        <f t="shared" si="6"/>
        <v>0</v>
      </c>
      <c r="Q65" s="40"/>
      <c r="R65" s="40">
        <f t="shared" si="7"/>
        <v>0</v>
      </c>
      <c r="S65" s="40"/>
      <c r="T65" s="41">
        <f t="shared" si="8"/>
        <v>0</v>
      </c>
      <c r="U65" s="41">
        <v>20</v>
      </c>
      <c r="V65" s="41">
        <f t="shared" si="9"/>
        <v>29700</v>
      </c>
      <c r="W65" s="40"/>
      <c r="X65" s="40">
        <f t="shared" si="10"/>
        <v>0</v>
      </c>
      <c r="Y65" s="40">
        <v>15</v>
      </c>
      <c r="Z65" s="40">
        <f t="shared" si="11"/>
        <v>22275</v>
      </c>
      <c r="AA65" s="40">
        <v>15</v>
      </c>
      <c r="AB65" s="40">
        <f t="shared" si="12"/>
        <v>22275</v>
      </c>
      <c r="AC65" s="184"/>
      <c r="AD65" s="185">
        <f t="shared" si="13"/>
        <v>0</v>
      </c>
      <c r="AE65" s="185">
        <v>20</v>
      </c>
      <c r="AF65" s="185">
        <f t="shared" si="14"/>
        <v>29700</v>
      </c>
      <c r="AG65" s="185"/>
      <c r="AH65" s="186">
        <f t="shared" si="15"/>
        <v>0</v>
      </c>
      <c r="AI65" s="185"/>
      <c r="AJ65" s="185">
        <f t="shared" si="16"/>
        <v>0</v>
      </c>
      <c r="AK65" s="185"/>
      <c r="AL65" s="185">
        <f t="shared" si="17"/>
        <v>0</v>
      </c>
      <c r="AM65" s="185"/>
      <c r="AN65" s="185">
        <f t="shared" si="18"/>
        <v>0</v>
      </c>
      <c r="AO65" s="187"/>
      <c r="AP65" s="187">
        <f t="shared" si="19"/>
        <v>0</v>
      </c>
      <c r="AQ65" s="187"/>
      <c r="AR65" s="187">
        <f t="shared" si="20"/>
        <v>0</v>
      </c>
      <c r="AS65" s="187">
        <v>20</v>
      </c>
      <c r="AT65" s="187">
        <f t="shared" si="21"/>
        <v>29700</v>
      </c>
      <c r="AU65" s="187"/>
      <c r="AV65" s="188">
        <f t="shared" si="22"/>
        <v>0</v>
      </c>
      <c r="AW65" s="187">
        <v>56</v>
      </c>
      <c r="AX65" s="187">
        <f t="shared" si="23"/>
        <v>83160</v>
      </c>
      <c r="AY65" s="187"/>
      <c r="AZ65" s="187">
        <f t="shared" si="24"/>
        <v>0</v>
      </c>
      <c r="BA65" s="187">
        <v>10</v>
      </c>
      <c r="BB65" s="188">
        <f t="shared" si="25"/>
        <v>14850</v>
      </c>
      <c r="BC65" s="187">
        <v>6</v>
      </c>
      <c r="BD65" s="188">
        <f t="shared" si="26"/>
        <v>8910</v>
      </c>
      <c r="BE65" s="188"/>
      <c r="BF65" s="188">
        <f t="shared" si="0"/>
        <v>0</v>
      </c>
      <c r="BG65" s="187">
        <v>30</v>
      </c>
      <c r="BH65" s="187">
        <f t="shared" si="27"/>
        <v>44550</v>
      </c>
      <c r="BI65" s="189"/>
      <c r="BJ65" s="189">
        <f t="shared" si="28"/>
        <v>0</v>
      </c>
      <c r="BK65" s="189"/>
      <c r="BL65" s="189">
        <f t="shared" si="29"/>
        <v>0</v>
      </c>
      <c r="BM65" s="189"/>
      <c r="BN65" s="189">
        <f t="shared" si="30"/>
        <v>0</v>
      </c>
      <c r="BO65" s="189"/>
      <c r="BP65" s="189">
        <f t="shared" si="31"/>
        <v>0</v>
      </c>
      <c r="BQ65" s="189"/>
      <c r="BR65" s="189">
        <f t="shared" si="32"/>
        <v>0</v>
      </c>
      <c r="BS65" s="190">
        <f t="shared" si="33"/>
        <v>277</v>
      </c>
      <c r="BT65" s="190">
        <f t="shared" si="33"/>
        <v>411345</v>
      </c>
      <c r="BU65" s="74"/>
      <c r="BV65" s="35"/>
      <c r="BW65" s="35"/>
      <c r="BX65" s="35"/>
      <c r="BY65" s="35"/>
      <c r="BZ65" s="35"/>
      <c r="CA65" s="35"/>
      <c r="CB65" s="35"/>
    </row>
    <row r="66" spans="1:80" ht="12.75">
      <c r="A66" s="61">
        <v>58</v>
      </c>
      <c r="B66" s="41" t="s">
        <v>43</v>
      </c>
      <c r="C66" s="47"/>
      <c r="D66" s="48"/>
      <c r="E66" s="39"/>
      <c r="F66" s="124">
        <f t="shared" si="1"/>
        <v>0</v>
      </c>
      <c r="G66" s="39"/>
      <c r="H66" s="40">
        <f t="shared" si="2"/>
        <v>0</v>
      </c>
      <c r="I66" s="40"/>
      <c r="J66" s="40">
        <f t="shared" si="3"/>
        <v>0</v>
      </c>
      <c r="K66" s="40"/>
      <c r="L66" s="40">
        <f t="shared" si="4"/>
        <v>0</v>
      </c>
      <c r="M66" s="40"/>
      <c r="N66" s="40">
        <f t="shared" si="5"/>
        <v>0</v>
      </c>
      <c r="O66" s="40"/>
      <c r="P66" s="40">
        <f t="shared" si="6"/>
        <v>0</v>
      </c>
      <c r="Q66" s="40"/>
      <c r="R66" s="40">
        <f t="shared" si="7"/>
        <v>0</v>
      </c>
      <c r="S66" s="40"/>
      <c r="T66" s="41">
        <f t="shared" si="8"/>
        <v>0</v>
      </c>
      <c r="U66" s="41"/>
      <c r="V66" s="41">
        <f t="shared" si="9"/>
        <v>0</v>
      </c>
      <c r="W66" s="40"/>
      <c r="X66" s="40">
        <f t="shared" si="10"/>
        <v>0</v>
      </c>
      <c r="Y66" s="40"/>
      <c r="Z66" s="40">
        <f t="shared" si="11"/>
        <v>0</v>
      </c>
      <c r="AA66" s="40"/>
      <c r="AB66" s="40">
        <f t="shared" si="12"/>
        <v>0</v>
      </c>
      <c r="AC66" s="184"/>
      <c r="AD66" s="185">
        <f t="shared" si="13"/>
        <v>0</v>
      </c>
      <c r="AE66" s="185"/>
      <c r="AF66" s="185">
        <f t="shared" si="14"/>
        <v>0</v>
      </c>
      <c r="AG66" s="185"/>
      <c r="AH66" s="186">
        <f t="shared" si="15"/>
        <v>0</v>
      </c>
      <c r="AI66" s="185"/>
      <c r="AJ66" s="185">
        <f t="shared" si="16"/>
        <v>0</v>
      </c>
      <c r="AK66" s="185"/>
      <c r="AL66" s="185">
        <f t="shared" si="17"/>
        <v>0</v>
      </c>
      <c r="AM66" s="185"/>
      <c r="AN66" s="185">
        <f t="shared" si="18"/>
        <v>0</v>
      </c>
      <c r="AO66" s="187"/>
      <c r="AP66" s="187">
        <f t="shared" si="19"/>
        <v>0</v>
      </c>
      <c r="AQ66" s="187"/>
      <c r="AR66" s="187">
        <f t="shared" si="20"/>
        <v>0</v>
      </c>
      <c r="AS66" s="187"/>
      <c r="AT66" s="187">
        <f t="shared" si="21"/>
        <v>0</v>
      </c>
      <c r="AU66" s="187"/>
      <c r="AV66" s="188">
        <f t="shared" si="22"/>
        <v>0</v>
      </c>
      <c r="AW66" s="187"/>
      <c r="AX66" s="187">
        <f t="shared" si="23"/>
        <v>0</v>
      </c>
      <c r="AY66" s="187"/>
      <c r="AZ66" s="187">
        <f t="shared" si="24"/>
        <v>0</v>
      </c>
      <c r="BA66" s="187"/>
      <c r="BB66" s="188">
        <f t="shared" si="25"/>
        <v>0</v>
      </c>
      <c r="BC66" s="187"/>
      <c r="BD66" s="188">
        <f t="shared" si="26"/>
        <v>0</v>
      </c>
      <c r="BE66" s="188"/>
      <c r="BF66" s="188">
        <f t="shared" si="0"/>
        <v>0</v>
      </c>
      <c r="BG66" s="187"/>
      <c r="BH66" s="187">
        <f t="shared" si="27"/>
        <v>0</v>
      </c>
      <c r="BI66" s="189"/>
      <c r="BJ66" s="189">
        <f t="shared" si="28"/>
        <v>0</v>
      </c>
      <c r="BK66" s="189"/>
      <c r="BL66" s="189">
        <f t="shared" si="29"/>
        <v>0</v>
      </c>
      <c r="BM66" s="189"/>
      <c r="BN66" s="189">
        <f t="shared" si="30"/>
        <v>0</v>
      </c>
      <c r="BO66" s="189"/>
      <c r="BP66" s="189">
        <f t="shared" si="31"/>
        <v>0</v>
      </c>
      <c r="BQ66" s="189"/>
      <c r="BR66" s="189">
        <f t="shared" si="32"/>
        <v>0</v>
      </c>
      <c r="BS66" s="190">
        <f t="shared" si="33"/>
        <v>0</v>
      </c>
      <c r="BT66" s="190">
        <f t="shared" si="33"/>
        <v>0</v>
      </c>
      <c r="BU66" s="74"/>
      <c r="BV66" s="74"/>
      <c r="BW66" s="74"/>
      <c r="BX66" s="35"/>
      <c r="BY66" s="35"/>
      <c r="BZ66" s="35"/>
      <c r="CA66" s="35"/>
      <c r="CB66" s="35"/>
    </row>
    <row r="67" spans="1:75" ht="12.75">
      <c r="A67" s="61">
        <v>59</v>
      </c>
      <c r="B67" s="41" t="s">
        <v>44</v>
      </c>
      <c r="C67" s="47" t="s">
        <v>35</v>
      </c>
      <c r="D67" s="48">
        <v>1485</v>
      </c>
      <c r="E67" s="39"/>
      <c r="F67" s="124">
        <f t="shared" si="1"/>
        <v>0</v>
      </c>
      <c r="G67" s="39"/>
      <c r="H67" s="40">
        <f t="shared" si="2"/>
        <v>0</v>
      </c>
      <c r="I67" s="40"/>
      <c r="J67" s="40">
        <f t="shared" si="3"/>
        <v>0</v>
      </c>
      <c r="K67" s="40"/>
      <c r="L67" s="40">
        <f t="shared" si="4"/>
        <v>0</v>
      </c>
      <c r="M67" s="40"/>
      <c r="N67" s="40">
        <f t="shared" si="5"/>
        <v>0</v>
      </c>
      <c r="O67" s="40"/>
      <c r="P67" s="40">
        <f t="shared" si="6"/>
        <v>0</v>
      </c>
      <c r="Q67" s="40"/>
      <c r="R67" s="40">
        <f t="shared" si="7"/>
        <v>0</v>
      </c>
      <c r="S67" s="40"/>
      <c r="T67" s="41">
        <f t="shared" si="8"/>
        <v>0</v>
      </c>
      <c r="U67" s="41"/>
      <c r="V67" s="41">
        <f t="shared" si="9"/>
        <v>0</v>
      </c>
      <c r="W67" s="40"/>
      <c r="X67" s="40">
        <f t="shared" si="10"/>
        <v>0</v>
      </c>
      <c r="Y67" s="40"/>
      <c r="Z67" s="40">
        <f t="shared" si="11"/>
        <v>0</v>
      </c>
      <c r="AA67" s="40"/>
      <c r="AB67" s="40">
        <f t="shared" si="12"/>
        <v>0</v>
      </c>
      <c r="AC67" s="184"/>
      <c r="AD67" s="185">
        <f t="shared" si="13"/>
        <v>0</v>
      </c>
      <c r="AE67" s="185"/>
      <c r="AF67" s="185">
        <f t="shared" si="14"/>
        <v>0</v>
      </c>
      <c r="AG67" s="185"/>
      <c r="AH67" s="186">
        <f t="shared" si="15"/>
        <v>0</v>
      </c>
      <c r="AI67" s="185"/>
      <c r="AJ67" s="185">
        <f t="shared" si="16"/>
        <v>0</v>
      </c>
      <c r="AK67" s="185"/>
      <c r="AL67" s="185">
        <f t="shared" si="17"/>
        <v>0</v>
      </c>
      <c r="AM67" s="185"/>
      <c r="AN67" s="185">
        <f t="shared" si="18"/>
        <v>0</v>
      </c>
      <c r="AO67" s="187"/>
      <c r="AP67" s="187">
        <f t="shared" si="19"/>
        <v>0</v>
      </c>
      <c r="AQ67" s="187"/>
      <c r="AR67" s="187">
        <f t="shared" si="20"/>
        <v>0</v>
      </c>
      <c r="AS67" s="187"/>
      <c r="AT67" s="187">
        <f t="shared" si="21"/>
        <v>0</v>
      </c>
      <c r="AU67" s="187"/>
      <c r="AV67" s="188">
        <f t="shared" si="22"/>
        <v>0</v>
      </c>
      <c r="AW67" s="187"/>
      <c r="AX67" s="187">
        <f t="shared" si="23"/>
        <v>0</v>
      </c>
      <c r="AY67" s="187"/>
      <c r="AZ67" s="187">
        <f t="shared" si="24"/>
        <v>0</v>
      </c>
      <c r="BA67" s="187"/>
      <c r="BB67" s="188">
        <f t="shared" si="25"/>
        <v>0</v>
      </c>
      <c r="BC67" s="187"/>
      <c r="BD67" s="188">
        <f t="shared" si="26"/>
        <v>0</v>
      </c>
      <c r="BE67" s="188"/>
      <c r="BF67" s="188">
        <f t="shared" si="0"/>
        <v>0</v>
      </c>
      <c r="BG67" s="187"/>
      <c r="BH67" s="187">
        <f t="shared" si="27"/>
        <v>0</v>
      </c>
      <c r="BI67" s="189"/>
      <c r="BJ67" s="189">
        <f t="shared" si="28"/>
        <v>0</v>
      </c>
      <c r="BK67" s="189"/>
      <c r="BL67" s="189">
        <f t="shared" si="29"/>
        <v>0</v>
      </c>
      <c r="BM67" s="189"/>
      <c r="BN67" s="189">
        <f t="shared" si="30"/>
        <v>0</v>
      </c>
      <c r="BO67" s="189"/>
      <c r="BP67" s="189">
        <f t="shared" si="31"/>
        <v>0</v>
      </c>
      <c r="BQ67" s="189"/>
      <c r="BR67" s="189">
        <f t="shared" si="32"/>
        <v>0</v>
      </c>
      <c r="BS67" s="193">
        <f t="shared" si="33"/>
        <v>0</v>
      </c>
      <c r="BT67" s="193">
        <f t="shared" si="33"/>
        <v>0</v>
      </c>
      <c r="BU67" s="74"/>
      <c r="BV67" s="35"/>
      <c r="BW67" s="35"/>
    </row>
    <row r="68" spans="1:73" s="57" customFormat="1" ht="15">
      <c r="A68" s="49">
        <v>60</v>
      </c>
      <c r="B68" s="50" t="s">
        <v>92</v>
      </c>
      <c r="C68" s="51"/>
      <c r="D68" s="52"/>
      <c r="E68" s="53"/>
      <c r="F68" s="136">
        <f>SUM(F9:F67)</f>
        <v>102726</v>
      </c>
      <c r="G68" s="53"/>
      <c r="H68" s="54">
        <f>SUM(H8:H67)</f>
        <v>14409</v>
      </c>
      <c r="I68" s="54"/>
      <c r="J68" s="54">
        <f>SUM(J9:J67)</f>
        <v>28473</v>
      </c>
      <c r="K68" s="54"/>
      <c r="L68" s="54">
        <f>SUM(L9:L67)</f>
        <v>120102</v>
      </c>
      <c r="M68" s="54"/>
      <c r="N68" s="54">
        <f>SUM(N9:N67)</f>
        <v>129202</v>
      </c>
      <c r="O68" s="54"/>
      <c r="P68" s="54">
        <f>SUM(P9:P67)</f>
        <v>62395</v>
      </c>
      <c r="Q68" s="54"/>
      <c r="R68" s="54">
        <f>SUM(R9:R67)</f>
        <v>15598</v>
      </c>
      <c r="S68" s="54"/>
      <c r="T68" s="50">
        <f>SUM(T9:T67)</f>
        <v>28298</v>
      </c>
      <c r="U68" s="50"/>
      <c r="V68" s="50">
        <f>SUM(V9:V67)</f>
        <v>29700</v>
      </c>
      <c r="W68" s="54"/>
      <c r="X68" s="54">
        <f>SUM(X9:X67)</f>
        <v>47350</v>
      </c>
      <c r="Y68" s="54"/>
      <c r="Z68" s="54">
        <f>SUM(Z9:Z67)</f>
        <v>67244</v>
      </c>
      <c r="AA68" s="54"/>
      <c r="AB68" s="54">
        <f>SUM(AB9:AB67)</f>
        <v>82762</v>
      </c>
      <c r="AC68" s="194"/>
      <c r="AD68" s="195">
        <f>SUM(AD9:AD67)</f>
        <v>10296</v>
      </c>
      <c r="AE68" s="195"/>
      <c r="AF68" s="195">
        <f>SUM(AF9:AF67)</f>
        <v>52345</v>
      </c>
      <c r="AG68" s="195"/>
      <c r="AH68" s="196">
        <f>SUM(AH9:AH67)</f>
        <v>13552</v>
      </c>
      <c r="AI68" s="195"/>
      <c r="AJ68" s="195">
        <f>SUM(AJ9:AJ67)</f>
        <v>19152</v>
      </c>
      <c r="AK68" s="195"/>
      <c r="AL68" s="195">
        <f>SUM(AL9:AL67)</f>
        <v>16830</v>
      </c>
      <c r="AM68" s="195"/>
      <c r="AN68" s="195">
        <f>SUM(AN9:AN67)</f>
        <v>121322</v>
      </c>
      <c r="AO68" s="68"/>
      <c r="AP68" s="68">
        <f>SUM(AP9:AP67)</f>
        <v>40106</v>
      </c>
      <c r="AQ68" s="68"/>
      <c r="AR68" s="68">
        <f>SUM(AR9:AR67)</f>
        <v>6723</v>
      </c>
      <c r="AS68" s="68"/>
      <c r="AT68" s="68">
        <f>SUM(AT9:AT67)</f>
        <v>55788</v>
      </c>
      <c r="AU68" s="68"/>
      <c r="AV68" s="197">
        <f>SUM(AV9:AV67)</f>
        <v>93776</v>
      </c>
      <c r="AW68" s="68"/>
      <c r="AX68" s="68">
        <f>SUM(AX9:AX67)</f>
        <v>125377</v>
      </c>
      <c r="AY68" s="68"/>
      <c r="AZ68" s="68">
        <f>SUM(AZ9:AZ67)</f>
        <v>10098</v>
      </c>
      <c r="BA68" s="68"/>
      <c r="BB68" s="197">
        <f>SUM(BB9:BB67)</f>
        <v>30842</v>
      </c>
      <c r="BC68" s="68"/>
      <c r="BD68" s="197">
        <f>SUM(BD9:BD67)</f>
        <v>31590</v>
      </c>
      <c r="BE68" s="197"/>
      <c r="BF68" s="197">
        <f>SUM(BF9:BF67)</f>
        <v>9441</v>
      </c>
      <c r="BG68" s="68"/>
      <c r="BH68" s="68">
        <f>SUM(BH9:BH67)</f>
        <v>93019</v>
      </c>
      <c r="BI68" s="198"/>
      <c r="BJ68" s="198">
        <f>SUM(BJ9:BJ67)</f>
        <v>24640</v>
      </c>
      <c r="BK68" s="198"/>
      <c r="BL68" s="198">
        <f>SUM(BL9:BL67)</f>
        <v>17076</v>
      </c>
      <c r="BM68" s="198"/>
      <c r="BN68" s="198">
        <f>SUM(BN9:BN67)</f>
        <v>29722</v>
      </c>
      <c r="BO68" s="198"/>
      <c r="BP68" s="198">
        <f>SUM(BP9:BP67)</f>
        <v>0</v>
      </c>
      <c r="BQ68" s="198"/>
      <c r="BR68" s="198">
        <f>SUM(BR9:BR67)</f>
        <v>2860</v>
      </c>
      <c r="BS68" s="198"/>
      <c r="BT68" s="198">
        <f>SUM(BT9:BT67)</f>
        <v>1532814</v>
      </c>
      <c r="BU68" s="199"/>
    </row>
    <row r="69" spans="1:80" ht="15">
      <c r="A69" s="61">
        <v>61</v>
      </c>
      <c r="B69" s="50" t="s">
        <v>78</v>
      </c>
      <c r="C69" s="47"/>
      <c r="D69" s="48"/>
      <c r="E69" s="39"/>
      <c r="F69" s="124">
        <v>0</v>
      </c>
      <c r="G69" s="39"/>
      <c r="H69" s="40">
        <v>0</v>
      </c>
      <c r="I69" s="40"/>
      <c r="J69" s="40">
        <v>0</v>
      </c>
      <c r="K69" s="40"/>
      <c r="L69" s="40">
        <v>0</v>
      </c>
      <c r="M69" s="40"/>
      <c r="N69" s="40">
        <v>0</v>
      </c>
      <c r="O69" s="40"/>
      <c r="P69" s="40">
        <v>0</v>
      </c>
      <c r="Q69" s="40"/>
      <c r="R69" s="40">
        <v>0</v>
      </c>
      <c r="S69" s="40"/>
      <c r="T69" s="41">
        <v>0</v>
      </c>
      <c r="U69" s="41"/>
      <c r="V69" s="41">
        <v>0</v>
      </c>
      <c r="W69" s="40"/>
      <c r="X69" s="40">
        <v>0</v>
      </c>
      <c r="Y69" s="40"/>
      <c r="Z69" s="40">
        <v>0</v>
      </c>
      <c r="AA69" s="40"/>
      <c r="AB69" s="40">
        <v>0</v>
      </c>
      <c r="AC69" s="184"/>
      <c r="AD69" s="185">
        <v>0</v>
      </c>
      <c r="AE69" s="185"/>
      <c r="AF69" s="185">
        <v>0</v>
      </c>
      <c r="AG69" s="185"/>
      <c r="AH69" s="186">
        <v>0</v>
      </c>
      <c r="AI69" s="185"/>
      <c r="AJ69" s="185">
        <v>0</v>
      </c>
      <c r="AK69" s="185"/>
      <c r="AL69" s="185">
        <v>0</v>
      </c>
      <c r="AM69" s="185"/>
      <c r="AN69" s="185">
        <v>0</v>
      </c>
      <c r="AO69" s="187"/>
      <c r="AP69" s="187">
        <v>0</v>
      </c>
      <c r="AQ69" s="187"/>
      <c r="AR69" s="187">
        <v>0</v>
      </c>
      <c r="AS69" s="187"/>
      <c r="AT69" s="187">
        <v>0</v>
      </c>
      <c r="AU69" s="187"/>
      <c r="AV69" s="188">
        <v>0</v>
      </c>
      <c r="AW69" s="187"/>
      <c r="AX69" s="187">
        <v>0</v>
      </c>
      <c r="AY69" s="187"/>
      <c r="AZ69" s="187">
        <v>0</v>
      </c>
      <c r="BA69" s="187"/>
      <c r="BB69" s="188">
        <v>0</v>
      </c>
      <c r="BC69" s="187"/>
      <c r="BD69" s="188">
        <v>0</v>
      </c>
      <c r="BE69" s="188"/>
      <c r="BF69" s="188">
        <v>0</v>
      </c>
      <c r="BG69" s="187"/>
      <c r="BH69" s="187">
        <v>0</v>
      </c>
      <c r="BI69" s="189"/>
      <c r="BJ69" s="189">
        <v>0</v>
      </c>
      <c r="BK69" s="189"/>
      <c r="BL69" s="189">
        <v>0</v>
      </c>
      <c r="BM69" s="189"/>
      <c r="BN69" s="189">
        <v>0</v>
      </c>
      <c r="BO69" s="189"/>
      <c r="BP69" s="189">
        <f t="shared" si="31"/>
        <v>0</v>
      </c>
      <c r="BQ69" s="189"/>
      <c r="BR69" s="189"/>
      <c r="BS69" s="193">
        <f t="shared" si="33"/>
        <v>0</v>
      </c>
      <c r="BT69" s="193">
        <f t="shared" si="33"/>
        <v>0</v>
      </c>
      <c r="BU69" s="74"/>
      <c r="BV69" s="35"/>
      <c r="BW69" s="35"/>
      <c r="BX69" s="35"/>
      <c r="BY69" s="35"/>
      <c r="BZ69" s="35"/>
      <c r="CA69" s="35"/>
      <c r="CB69" s="35"/>
    </row>
    <row r="70" spans="1:75" s="200" customFormat="1" ht="14.25">
      <c r="A70" s="61">
        <v>62</v>
      </c>
      <c r="B70" s="60" t="s">
        <v>47</v>
      </c>
      <c r="C70" s="47" t="s">
        <v>14</v>
      </c>
      <c r="D70" s="48">
        <v>150</v>
      </c>
      <c r="E70" s="39"/>
      <c r="F70" s="124"/>
      <c r="G70" s="39"/>
      <c r="H70" s="40"/>
      <c r="I70" s="40"/>
      <c r="J70" s="40">
        <f>I70*D70</f>
        <v>0</v>
      </c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41"/>
      <c r="V70" s="41">
        <v>0</v>
      </c>
      <c r="W70" s="40"/>
      <c r="X70" s="40">
        <v>0</v>
      </c>
      <c r="Y70" s="40"/>
      <c r="Z70" s="40"/>
      <c r="AA70" s="40"/>
      <c r="AB70" s="40"/>
      <c r="AC70" s="184"/>
      <c r="AD70" s="185">
        <v>0</v>
      </c>
      <c r="AE70" s="185"/>
      <c r="AF70" s="185"/>
      <c r="AG70" s="185"/>
      <c r="AH70" s="186"/>
      <c r="AI70" s="185"/>
      <c r="AJ70" s="185"/>
      <c r="AK70" s="185"/>
      <c r="AL70" s="185"/>
      <c r="AM70" s="185"/>
      <c r="AN70" s="185"/>
      <c r="AO70" s="187"/>
      <c r="AP70" s="187"/>
      <c r="AQ70" s="187"/>
      <c r="AR70" s="187"/>
      <c r="AS70" s="187"/>
      <c r="AT70" s="187"/>
      <c r="AU70" s="187"/>
      <c r="AV70" s="188"/>
      <c r="AW70" s="187"/>
      <c r="AX70" s="187"/>
      <c r="AY70" s="187">
        <f>300</f>
        <v>300</v>
      </c>
      <c r="AZ70" s="187">
        <f>AY70*D70</f>
        <v>45000</v>
      </c>
      <c r="BA70" s="187"/>
      <c r="BB70" s="188"/>
      <c r="BC70" s="187"/>
      <c r="BD70" s="188"/>
      <c r="BE70" s="188"/>
      <c r="BF70" s="188"/>
      <c r="BG70" s="187"/>
      <c r="BH70" s="187"/>
      <c r="BI70" s="189"/>
      <c r="BJ70" s="189">
        <v>0</v>
      </c>
      <c r="BK70" s="189"/>
      <c r="BL70" s="189">
        <v>0</v>
      </c>
      <c r="BM70" s="189"/>
      <c r="BN70" s="189"/>
      <c r="BO70" s="189"/>
      <c r="BP70" s="189"/>
      <c r="BQ70" s="189"/>
      <c r="BR70" s="189"/>
      <c r="BS70" s="193">
        <f t="shared" si="33"/>
        <v>300</v>
      </c>
      <c r="BT70" s="193">
        <f t="shared" si="33"/>
        <v>45000</v>
      </c>
      <c r="BU70" s="74"/>
      <c r="BV70" s="35"/>
      <c r="BW70" s="35"/>
    </row>
    <row r="71" spans="1:80" ht="14.25">
      <c r="A71" s="61">
        <v>63</v>
      </c>
      <c r="B71" s="60" t="s">
        <v>48</v>
      </c>
      <c r="C71" s="47" t="s">
        <v>23</v>
      </c>
      <c r="D71" s="48"/>
      <c r="E71" s="39"/>
      <c r="F71" s="124">
        <v>0</v>
      </c>
      <c r="G71" s="39"/>
      <c r="H71" s="40">
        <v>0</v>
      </c>
      <c r="I71" s="40"/>
      <c r="J71" s="40"/>
      <c r="K71" s="40"/>
      <c r="L71" s="40">
        <v>0</v>
      </c>
      <c r="M71" s="40"/>
      <c r="N71" s="40">
        <v>0</v>
      </c>
      <c r="O71" s="40"/>
      <c r="P71" s="40">
        <v>0</v>
      </c>
      <c r="Q71" s="40"/>
      <c r="R71" s="40">
        <v>0</v>
      </c>
      <c r="S71" s="40"/>
      <c r="T71" s="41">
        <v>0</v>
      </c>
      <c r="U71" s="41"/>
      <c r="V71" s="41">
        <v>0</v>
      </c>
      <c r="W71" s="40"/>
      <c r="X71" s="40">
        <v>0</v>
      </c>
      <c r="Y71" s="40"/>
      <c r="Z71" s="40">
        <v>0</v>
      </c>
      <c r="AA71" s="40"/>
      <c r="AB71" s="40">
        <v>0</v>
      </c>
      <c r="AC71" s="184"/>
      <c r="AD71" s="185">
        <v>0</v>
      </c>
      <c r="AE71" s="185"/>
      <c r="AF71" s="185">
        <v>0</v>
      </c>
      <c r="AG71" s="185"/>
      <c r="AH71" s="186">
        <v>0</v>
      </c>
      <c r="AI71" s="185"/>
      <c r="AJ71" s="185">
        <v>0</v>
      </c>
      <c r="AK71" s="185"/>
      <c r="AL71" s="185">
        <v>0</v>
      </c>
      <c r="AM71" s="185"/>
      <c r="AN71" s="185">
        <v>0</v>
      </c>
      <c r="AO71" s="187"/>
      <c r="AP71" s="187">
        <v>0</v>
      </c>
      <c r="AQ71" s="187"/>
      <c r="AR71" s="187">
        <v>0</v>
      </c>
      <c r="AS71" s="187"/>
      <c r="AT71" s="187">
        <v>0</v>
      </c>
      <c r="AU71" s="187"/>
      <c r="AV71" s="188">
        <v>0</v>
      </c>
      <c r="AW71" s="187"/>
      <c r="AX71" s="187">
        <v>0</v>
      </c>
      <c r="AY71" s="187"/>
      <c r="AZ71" s="187">
        <v>0</v>
      </c>
      <c r="BA71" s="187"/>
      <c r="BB71" s="188">
        <v>0</v>
      </c>
      <c r="BC71" s="187"/>
      <c r="BD71" s="188">
        <v>0</v>
      </c>
      <c r="BE71" s="188"/>
      <c r="BF71" s="188">
        <v>0</v>
      </c>
      <c r="BG71" s="187"/>
      <c r="BH71" s="187">
        <v>0</v>
      </c>
      <c r="BI71" s="189"/>
      <c r="BJ71" s="189">
        <v>0</v>
      </c>
      <c r="BK71" s="189"/>
      <c r="BL71" s="189">
        <v>0</v>
      </c>
      <c r="BM71" s="189"/>
      <c r="BN71" s="189">
        <v>0</v>
      </c>
      <c r="BO71" s="189"/>
      <c r="BP71" s="189">
        <f t="shared" si="31"/>
        <v>0</v>
      </c>
      <c r="BQ71" s="189"/>
      <c r="BR71" s="189"/>
      <c r="BS71" s="193">
        <f t="shared" si="33"/>
        <v>0</v>
      </c>
      <c r="BT71" s="193">
        <f t="shared" si="33"/>
        <v>0</v>
      </c>
      <c r="BU71" s="74"/>
      <c r="BV71" s="35"/>
      <c r="BW71" s="35"/>
      <c r="BX71" s="35"/>
      <c r="BY71" s="35"/>
      <c r="BZ71" s="35"/>
      <c r="CA71" s="35"/>
      <c r="CB71" s="35"/>
    </row>
    <row r="72" spans="1:80" ht="14.25">
      <c r="A72" s="61">
        <v>64</v>
      </c>
      <c r="B72" s="62" t="s">
        <v>49</v>
      </c>
      <c r="C72" s="47" t="s">
        <v>14</v>
      </c>
      <c r="D72" s="48">
        <v>150</v>
      </c>
      <c r="E72" s="39"/>
      <c r="F72" s="124"/>
      <c r="G72" s="39"/>
      <c r="H72" s="40">
        <f>G72*D72</f>
        <v>0</v>
      </c>
      <c r="I72" s="40"/>
      <c r="J72" s="40">
        <f>I72*D72</f>
        <v>0</v>
      </c>
      <c r="K72" s="40"/>
      <c r="L72" s="40">
        <f>K72*D72</f>
        <v>0</v>
      </c>
      <c r="M72" s="40"/>
      <c r="N72" s="40">
        <f>M72*D72</f>
        <v>0</v>
      </c>
      <c r="O72" s="40"/>
      <c r="P72" s="40">
        <f>O72*D72</f>
        <v>0</v>
      </c>
      <c r="Q72" s="40"/>
      <c r="R72" s="40">
        <f>Q72*D72</f>
        <v>0</v>
      </c>
      <c r="S72" s="40"/>
      <c r="T72" s="41">
        <f>S72*D72</f>
        <v>0</v>
      </c>
      <c r="U72" s="41"/>
      <c r="V72" s="41"/>
      <c r="W72" s="40"/>
      <c r="X72" s="40"/>
      <c r="Y72" s="40"/>
      <c r="Z72" s="40">
        <f>Y72*D72</f>
        <v>0</v>
      </c>
      <c r="AA72" s="40"/>
      <c r="AB72" s="40">
        <f>AA72*D72</f>
        <v>0</v>
      </c>
      <c r="AC72" s="184"/>
      <c r="AD72" s="185"/>
      <c r="AE72" s="185"/>
      <c r="AF72" s="185">
        <f>AE72*D72</f>
        <v>0</v>
      </c>
      <c r="AG72" s="185"/>
      <c r="AH72" s="186"/>
      <c r="AI72" s="185"/>
      <c r="AJ72" s="185">
        <f>AI72*D72</f>
        <v>0</v>
      </c>
      <c r="AK72" s="185"/>
      <c r="AL72" s="185"/>
      <c r="AM72" s="185"/>
      <c r="AN72" s="185">
        <f>AM72*D72</f>
        <v>0</v>
      </c>
      <c r="AO72" s="187"/>
      <c r="AP72" s="187">
        <f>AO72*D72</f>
        <v>0</v>
      </c>
      <c r="AQ72" s="187"/>
      <c r="AR72" s="187">
        <f>AQ72*D72</f>
        <v>0</v>
      </c>
      <c r="AS72" s="187"/>
      <c r="AT72" s="187">
        <f>AS72*D72</f>
        <v>0</v>
      </c>
      <c r="AU72" s="187"/>
      <c r="AV72" s="188">
        <f>AU72*D72</f>
        <v>0</v>
      </c>
      <c r="AW72" s="187"/>
      <c r="AX72" s="187">
        <f>AW72*D72</f>
        <v>0</v>
      </c>
      <c r="AY72" s="187"/>
      <c r="AZ72" s="187">
        <f>AY72*D72</f>
        <v>0</v>
      </c>
      <c r="BA72" s="187"/>
      <c r="BB72" s="188"/>
      <c r="BC72" s="187"/>
      <c r="BD72" s="188"/>
      <c r="BE72" s="188"/>
      <c r="BF72" s="188"/>
      <c r="BG72" s="187"/>
      <c r="BH72" s="187">
        <f>BG72*D72</f>
        <v>0</v>
      </c>
      <c r="BI72" s="189"/>
      <c r="BJ72" s="189"/>
      <c r="BK72" s="189"/>
      <c r="BL72" s="189"/>
      <c r="BM72" s="189"/>
      <c r="BN72" s="189">
        <f>BM72*D72</f>
        <v>0</v>
      </c>
      <c r="BO72" s="189">
        <v>54</v>
      </c>
      <c r="BP72" s="189">
        <f t="shared" si="31"/>
        <v>8100</v>
      </c>
      <c r="BQ72" s="189"/>
      <c r="BR72" s="189"/>
      <c r="BS72" s="193">
        <f t="shared" si="33"/>
        <v>54</v>
      </c>
      <c r="BT72" s="193">
        <f t="shared" si="33"/>
        <v>8100</v>
      </c>
      <c r="BU72" s="74"/>
      <c r="BV72" s="35"/>
      <c r="BW72" s="35"/>
      <c r="BX72" s="35"/>
      <c r="BY72" s="35"/>
      <c r="BZ72" s="35"/>
      <c r="CA72" s="35"/>
      <c r="CB72" s="35"/>
    </row>
    <row r="73" spans="1:74" s="35" customFormat="1" ht="14.25">
      <c r="A73" s="61">
        <v>65</v>
      </c>
      <c r="B73" s="60" t="s">
        <v>50</v>
      </c>
      <c r="C73" s="47" t="s">
        <v>23</v>
      </c>
      <c r="D73" s="48"/>
      <c r="E73" s="39">
        <f>1*0</f>
        <v>0</v>
      </c>
      <c r="F73" s="124">
        <f>60000*0</f>
        <v>0</v>
      </c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41"/>
      <c r="V73" s="41">
        <v>0</v>
      </c>
      <c r="W73" s="40"/>
      <c r="X73" s="40">
        <v>0</v>
      </c>
      <c r="Y73" s="40"/>
      <c r="Z73" s="40"/>
      <c r="AA73" s="40"/>
      <c r="AB73" s="40"/>
      <c r="AC73" s="184"/>
      <c r="AD73" s="185">
        <v>0</v>
      </c>
      <c r="AE73" s="185"/>
      <c r="AF73" s="185"/>
      <c r="AG73" s="185"/>
      <c r="AH73" s="186">
        <v>0</v>
      </c>
      <c r="AI73" s="185"/>
      <c r="AJ73" s="185"/>
      <c r="AK73" s="185"/>
      <c r="AL73" s="185">
        <v>0</v>
      </c>
      <c r="AM73" s="185"/>
      <c r="AN73" s="185"/>
      <c r="AO73" s="187"/>
      <c r="AP73" s="187"/>
      <c r="AQ73" s="187"/>
      <c r="AR73" s="187"/>
      <c r="AS73" s="187"/>
      <c r="AT73" s="187"/>
      <c r="AU73" s="187"/>
      <c r="AV73" s="188"/>
      <c r="AW73" s="187"/>
      <c r="AX73" s="187"/>
      <c r="AY73" s="187"/>
      <c r="AZ73" s="187"/>
      <c r="BA73" s="187"/>
      <c r="BB73" s="188">
        <v>0</v>
      </c>
      <c r="BC73" s="187"/>
      <c r="BD73" s="188">
        <v>0</v>
      </c>
      <c r="BE73" s="188"/>
      <c r="BF73" s="188">
        <v>0</v>
      </c>
      <c r="BG73" s="187"/>
      <c r="BH73" s="187"/>
      <c r="BI73" s="189"/>
      <c r="BJ73" s="189">
        <v>0</v>
      </c>
      <c r="BK73" s="189"/>
      <c r="BL73" s="189">
        <v>0</v>
      </c>
      <c r="BM73" s="189"/>
      <c r="BN73" s="189"/>
      <c r="BO73" s="189"/>
      <c r="BP73" s="189">
        <f t="shared" si="31"/>
        <v>0</v>
      </c>
      <c r="BQ73" s="189"/>
      <c r="BR73" s="189"/>
      <c r="BS73" s="193">
        <f t="shared" si="33"/>
        <v>0</v>
      </c>
      <c r="BT73" s="193">
        <f t="shared" si="33"/>
        <v>0</v>
      </c>
      <c r="BU73" s="74"/>
      <c r="BV73" s="69"/>
    </row>
    <row r="74" spans="1:80" ht="15" thickBot="1">
      <c r="A74" s="61">
        <v>66</v>
      </c>
      <c r="B74" s="64" t="s">
        <v>51</v>
      </c>
      <c r="C74" s="65" t="s">
        <v>23</v>
      </c>
      <c r="D74" s="65">
        <v>12000</v>
      </c>
      <c r="E74" s="39"/>
      <c r="F74" s="124">
        <v>0</v>
      </c>
      <c r="G74" s="39"/>
      <c r="H74" s="40">
        <v>0</v>
      </c>
      <c r="I74" s="40"/>
      <c r="J74" s="40">
        <v>0</v>
      </c>
      <c r="K74" s="40"/>
      <c r="L74" s="40">
        <v>0</v>
      </c>
      <c r="M74" s="40"/>
      <c r="N74" s="40">
        <v>0</v>
      </c>
      <c r="O74" s="40"/>
      <c r="P74" s="40">
        <v>0</v>
      </c>
      <c r="Q74" s="40"/>
      <c r="R74" s="40">
        <v>0</v>
      </c>
      <c r="S74" s="40"/>
      <c r="T74" s="41">
        <v>0</v>
      </c>
      <c r="U74" s="41"/>
      <c r="V74" s="40">
        <v>0</v>
      </c>
      <c r="W74" s="40"/>
      <c r="X74" s="40">
        <v>0</v>
      </c>
      <c r="Y74" s="40"/>
      <c r="Z74" s="40">
        <v>0</v>
      </c>
      <c r="AA74" s="40"/>
      <c r="AB74" s="40">
        <v>0</v>
      </c>
      <c r="AC74" s="184"/>
      <c r="AD74" s="185">
        <v>0</v>
      </c>
      <c r="AE74" s="185"/>
      <c r="AF74" s="185">
        <v>0</v>
      </c>
      <c r="AG74" s="185"/>
      <c r="AH74" s="186">
        <v>0</v>
      </c>
      <c r="AI74" s="185"/>
      <c r="AJ74" s="185">
        <v>0</v>
      </c>
      <c r="AK74" s="185"/>
      <c r="AL74" s="185">
        <v>0</v>
      </c>
      <c r="AM74" s="185"/>
      <c r="AN74" s="185">
        <v>0</v>
      </c>
      <c r="AO74" s="187"/>
      <c r="AP74" s="187">
        <v>0</v>
      </c>
      <c r="AQ74" s="187"/>
      <c r="AR74" s="187">
        <v>0</v>
      </c>
      <c r="AS74" s="187"/>
      <c r="AT74" s="187">
        <v>0</v>
      </c>
      <c r="AU74" s="187"/>
      <c r="AV74" s="188">
        <v>0</v>
      </c>
      <c r="AW74" s="187"/>
      <c r="AX74" s="187">
        <v>0</v>
      </c>
      <c r="AY74" s="187"/>
      <c r="AZ74" s="187">
        <v>0</v>
      </c>
      <c r="BA74" s="187"/>
      <c r="BB74" s="188">
        <v>0</v>
      </c>
      <c r="BC74" s="187"/>
      <c r="BD74" s="188">
        <v>0</v>
      </c>
      <c r="BE74" s="188"/>
      <c r="BF74" s="188">
        <v>0</v>
      </c>
      <c r="BG74" s="187"/>
      <c r="BH74" s="187">
        <v>0</v>
      </c>
      <c r="BI74" s="189"/>
      <c r="BJ74" s="189">
        <v>0</v>
      </c>
      <c r="BK74" s="189"/>
      <c r="BL74" s="189">
        <v>0</v>
      </c>
      <c r="BM74" s="189"/>
      <c r="BN74" s="189">
        <v>0</v>
      </c>
      <c r="BO74" s="189"/>
      <c r="BP74" s="189">
        <f>BO74*D74</f>
        <v>0</v>
      </c>
      <c r="BQ74" s="189"/>
      <c r="BR74" s="189"/>
      <c r="BS74" s="193">
        <f>E74+G74+I74+K74+M74+O74+Q74+S74+U74+W74+Y74+AA74+AC74+AE74+AG74+AI74+AK74+AM74+AO74+AQ74+AS74+AU74+AW74+AY74+BA74+BC74+BE74+BG74+BI74+BK74+BM74+BO74+BQ74</f>
        <v>0</v>
      </c>
      <c r="BT74" s="193">
        <f>F74+H74+J74+L74+N74+P74+R74+T74+V74+X74+Z74+AB74+AD74+AF74+AH74+AJ74+AL74+AN74+AP74+AR74+AT74+AV74+AX74+AZ74+BB74+BD74+BF74+BH74+BJ74+BL74+BN74+BP74+BR74</f>
        <v>0</v>
      </c>
      <c r="BU74" s="74"/>
      <c r="BV74" s="35"/>
      <c r="BW74" s="69"/>
      <c r="BX74" s="35"/>
      <c r="BY74" s="35"/>
      <c r="BZ74" s="35"/>
      <c r="CA74" s="35"/>
      <c r="CB74" s="35"/>
    </row>
    <row r="75" spans="1:80" s="70" customFormat="1" ht="15">
      <c r="A75" s="201">
        <v>67</v>
      </c>
      <c r="B75" s="202" t="s">
        <v>93</v>
      </c>
      <c r="C75" s="203"/>
      <c r="D75" s="204"/>
      <c r="E75" s="205"/>
      <c r="F75" s="206">
        <f>SUM(F70:F74)</f>
        <v>0</v>
      </c>
      <c r="G75" s="206"/>
      <c r="H75" s="206">
        <f>SUM(H70:H74)</f>
        <v>0</v>
      </c>
      <c r="I75" s="206"/>
      <c r="J75" s="206">
        <f>SUM(J70:J74)</f>
        <v>0</v>
      </c>
      <c r="K75" s="206"/>
      <c r="L75" s="206">
        <f>SUM(L70:L74)</f>
        <v>0</v>
      </c>
      <c r="M75" s="206"/>
      <c r="N75" s="206">
        <f>SUM(N70:N74)</f>
        <v>0</v>
      </c>
      <c r="O75" s="206"/>
      <c r="P75" s="206">
        <f>SUM(P70:P74)</f>
        <v>0</v>
      </c>
      <c r="Q75" s="206"/>
      <c r="R75" s="206">
        <f>SUM(R70:R74)</f>
        <v>0</v>
      </c>
      <c r="S75" s="206"/>
      <c r="T75" s="206">
        <f>SUM(T70:T74)</f>
        <v>0</v>
      </c>
      <c r="U75" s="207"/>
      <c r="V75" s="208">
        <f>SUM(V70:V74)</f>
        <v>0</v>
      </c>
      <c r="W75" s="209"/>
      <c r="X75" s="206">
        <f>SUM(X70:X74)</f>
        <v>0</v>
      </c>
      <c r="Y75" s="206"/>
      <c r="Z75" s="206">
        <f>SUM(Z70:Z74)</f>
        <v>0</v>
      </c>
      <c r="AA75" s="206"/>
      <c r="AB75" s="206">
        <f>SUM(AB70:AB74)</f>
        <v>0</v>
      </c>
      <c r="AC75" s="206"/>
      <c r="AD75" s="206">
        <f>SUM(AD70:AD74)</f>
        <v>0</v>
      </c>
      <c r="AE75" s="206"/>
      <c r="AF75" s="206">
        <f>SUM(AF70:AF74)</f>
        <v>0</v>
      </c>
      <c r="AG75" s="206"/>
      <c r="AH75" s="206">
        <f>SUM(AH70:AH74)</f>
        <v>0</v>
      </c>
      <c r="AI75" s="206"/>
      <c r="AJ75" s="206">
        <f>SUM(AJ70:AJ74)</f>
        <v>0</v>
      </c>
      <c r="AK75" s="206"/>
      <c r="AL75" s="206">
        <f>SUM(AL70:AL74)</f>
        <v>0</v>
      </c>
      <c r="AM75" s="206"/>
      <c r="AN75" s="206">
        <f>SUM(AN70:AN74)</f>
        <v>0</v>
      </c>
      <c r="AO75" s="206"/>
      <c r="AP75" s="206">
        <f>SUM(AP70:AP74)</f>
        <v>0</v>
      </c>
      <c r="AQ75" s="206"/>
      <c r="AR75" s="206">
        <f>SUM(AR70:AR74)</f>
        <v>0</v>
      </c>
      <c r="AS75" s="206"/>
      <c r="AT75" s="206">
        <f>SUM(AT70:AT74)</f>
        <v>0</v>
      </c>
      <c r="AU75" s="206"/>
      <c r="AV75" s="206">
        <f>SUM(AV70:AV74)</f>
        <v>0</v>
      </c>
      <c r="AW75" s="206"/>
      <c r="AX75" s="207">
        <f>SUM(AX70:AX74)</f>
        <v>0</v>
      </c>
      <c r="AY75" s="142"/>
      <c r="AZ75" s="210">
        <f>SUM(AZ70:AZ74)</f>
        <v>45000</v>
      </c>
      <c r="BA75" s="151"/>
      <c r="BB75" s="210">
        <f>SUM(BB70:BB74)</f>
        <v>0</v>
      </c>
      <c r="BC75" s="151"/>
      <c r="BD75" s="210">
        <f>SUM(BD70:BD74)</f>
        <v>0</v>
      </c>
      <c r="BE75" s="151"/>
      <c r="BF75" s="211">
        <f>SUM(BF70:BF74)</f>
        <v>0</v>
      </c>
      <c r="BG75" s="210"/>
      <c r="BH75" s="210">
        <f>SUM(BH70:BH74)</f>
        <v>0</v>
      </c>
      <c r="BI75" s="212"/>
      <c r="BJ75" s="212">
        <f>SUM(BJ70:BJ74)</f>
        <v>0</v>
      </c>
      <c r="BK75" s="212"/>
      <c r="BL75" s="212">
        <f>SUM(BL70:BL74)</f>
        <v>0</v>
      </c>
      <c r="BM75" s="212"/>
      <c r="BN75" s="212">
        <f>SUM(BN70:BN74)</f>
        <v>0</v>
      </c>
      <c r="BO75" s="212"/>
      <c r="BP75" s="212">
        <f>SUM(BP70:BP74)</f>
        <v>8100</v>
      </c>
      <c r="BQ75" s="212"/>
      <c r="BR75" s="212">
        <f>SUM(BR70:BR74)</f>
        <v>0</v>
      </c>
      <c r="BS75" s="212"/>
      <c r="BT75" s="212">
        <f>SUM(BT70:BT74)</f>
        <v>53100</v>
      </c>
      <c r="BU75" s="74"/>
      <c r="BV75" s="35"/>
      <c r="BW75" s="35"/>
      <c r="BX75" s="35"/>
      <c r="BY75" s="35"/>
      <c r="BZ75" s="35"/>
      <c r="CA75" s="35"/>
      <c r="CB75" s="35"/>
    </row>
    <row r="76" spans="1:80" s="213" customFormat="1" ht="15">
      <c r="A76" s="54"/>
      <c r="B76" s="54" t="s">
        <v>94</v>
      </c>
      <c r="C76" s="54"/>
      <c r="D76" s="54"/>
      <c r="E76" s="54"/>
      <c r="F76" s="68">
        <f>F68+F75</f>
        <v>102726</v>
      </c>
      <c r="G76" s="54"/>
      <c r="H76" s="68">
        <f>H68+H75</f>
        <v>14409</v>
      </c>
      <c r="I76" s="54"/>
      <c r="J76" s="68">
        <f>J68+J75</f>
        <v>28473</v>
      </c>
      <c r="K76" s="54"/>
      <c r="L76" s="68">
        <f>L68+L75</f>
        <v>120102</v>
      </c>
      <c r="M76" s="54"/>
      <c r="N76" s="68">
        <f>N68+N75</f>
        <v>129202</v>
      </c>
      <c r="O76" s="54"/>
      <c r="P76" s="68">
        <f>P68+P75</f>
        <v>62395</v>
      </c>
      <c r="Q76" s="54"/>
      <c r="R76" s="68">
        <f>R68+R75</f>
        <v>15598</v>
      </c>
      <c r="S76" s="54"/>
      <c r="T76" s="68">
        <f>T68+T75</f>
        <v>28298</v>
      </c>
      <c r="U76" s="54"/>
      <c r="V76" s="54">
        <f>V68+V75</f>
        <v>29700</v>
      </c>
      <c r="W76" s="54"/>
      <c r="X76" s="68">
        <f>X68+X75</f>
        <v>47350</v>
      </c>
      <c r="Y76" s="54"/>
      <c r="Z76" s="68">
        <f>Z68+Z75</f>
        <v>67244</v>
      </c>
      <c r="AA76" s="54"/>
      <c r="AB76" s="68">
        <f>AB68+AB75</f>
        <v>82762</v>
      </c>
      <c r="AC76" s="54"/>
      <c r="AD76" s="68">
        <f>AD68+AD75</f>
        <v>10296</v>
      </c>
      <c r="AE76" s="54"/>
      <c r="AF76" s="68">
        <f>AF68+AF75</f>
        <v>52345</v>
      </c>
      <c r="AG76" s="54"/>
      <c r="AH76" s="68">
        <f>AH68+AH75</f>
        <v>13552</v>
      </c>
      <c r="AI76" s="54"/>
      <c r="AJ76" s="68">
        <f>AJ68+AJ75</f>
        <v>19152</v>
      </c>
      <c r="AK76" s="54"/>
      <c r="AL76" s="68">
        <f>AL68+AL75</f>
        <v>16830</v>
      </c>
      <c r="AM76" s="54"/>
      <c r="AN76" s="68">
        <f>AN68+AN75</f>
        <v>121322</v>
      </c>
      <c r="AO76" s="54"/>
      <c r="AP76" s="68">
        <f>AP68+AP75</f>
        <v>40106</v>
      </c>
      <c r="AQ76" s="54"/>
      <c r="AR76" s="68">
        <f>AR68+AR75</f>
        <v>6723</v>
      </c>
      <c r="AS76" s="54"/>
      <c r="AT76" s="68">
        <f>AT68+AT75</f>
        <v>55788</v>
      </c>
      <c r="AU76" s="54"/>
      <c r="AV76" s="68">
        <f>AV68+AV75</f>
        <v>93776</v>
      </c>
      <c r="AW76" s="54"/>
      <c r="AX76" s="68">
        <f>AX68+AX75</f>
        <v>125377</v>
      </c>
      <c r="AY76" s="54"/>
      <c r="AZ76" s="68">
        <f>AZ68+AZ75</f>
        <v>55098</v>
      </c>
      <c r="BA76" s="54"/>
      <c r="BB76" s="68">
        <f>BB68+BB75</f>
        <v>30842</v>
      </c>
      <c r="BC76" s="54"/>
      <c r="BD76" s="68">
        <f>BD68+BD75</f>
        <v>31590</v>
      </c>
      <c r="BE76" s="54"/>
      <c r="BF76" s="68">
        <f>BF68+BF75</f>
        <v>9441</v>
      </c>
      <c r="BG76" s="54"/>
      <c r="BH76" s="68">
        <f>BH68+BH75</f>
        <v>93019</v>
      </c>
      <c r="BI76" s="54"/>
      <c r="BJ76" s="68">
        <f>BJ68+BJ75</f>
        <v>24640</v>
      </c>
      <c r="BK76" s="54"/>
      <c r="BL76" s="68">
        <f>BL68+BL75</f>
        <v>17076</v>
      </c>
      <c r="BM76" s="54"/>
      <c r="BN76" s="68">
        <f>BN68+BN75</f>
        <v>29722</v>
      </c>
      <c r="BO76" s="68"/>
      <c r="BP76" s="68">
        <f>BP68+BP75</f>
        <v>8100</v>
      </c>
      <c r="BQ76" s="68"/>
      <c r="BR76" s="68">
        <f>BR68+BR75</f>
        <v>2860</v>
      </c>
      <c r="BS76" s="68"/>
      <c r="BT76" s="68">
        <f>BT68+BT75</f>
        <v>1585914</v>
      </c>
      <c r="BU76" s="57"/>
      <c r="BV76" s="71">
        <f>BT75+BT68</f>
        <v>1585914</v>
      </c>
      <c r="BW76" s="57"/>
      <c r="BX76" s="57"/>
      <c r="BY76" s="57"/>
      <c r="BZ76" s="57"/>
      <c r="CA76" s="57"/>
      <c r="CB76" s="57"/>
    </row>
    <row r="77" spans="1:75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69">
        <f>BN72+BN73</f>
        <v>0</v>
      </c>
      <c r="BO77" s="69"/>
      <c r="BP77" s="69"/>
      <c r="BQ77" s="69"/>
      <c r="BR77" s="69"/>
      <c r="BS77" s="35"/>
      <c r="BT77" s="193">
        <f>F77+H77+J77+L77+N77+P77+R77+T77+V77+X77+Z77+AB77+AD77+AF77+AH77+AJ77+AL77+AN77+AP77+AR77+AT77+AV77+AX77+AZ77+BB77+BD77+BF77+BH77+BJ77+BL77+BN77</f>
        <v>0</v>
      </c>
      <c r="BU77" s="35"/>
      <c r="BV77" s="35"/>
      <c r="BW77" s="35"/>
    </row>
    <row r="78" spans="1:75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</row>
    <row r="79" spans="1:5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1:5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</row>
    <row r="182" spans="1:5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</row>
    <row r="183" spans="1:5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</row>
    <row r="184" spans="1:5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</row>
    <row r="185" spans="1:5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</row>
    <row r="186" spans="1:5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</row>
    <row r="187" spans="1:5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</row>
    <row r="188" spans="1:5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</row>
    <row r="189" spans="1:5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</row>
    <row r="190" spans="1:5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</row>
    <row r="191" spans="1:5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</row>
    <row r="192" spans="1:5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</row>
    <row r="193" spans="1:5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</row>
    <row r="194" spans="1:5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</row>
    <row r="195" spans="1:5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</row>
    <row r="196" spans="1:5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</row>
    <row r="197" spans="1:5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</row>
    <row r="198" spans="1:5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</row>
    <row r="199" spans="1:5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</row>
    <row r="200" spans="1:5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</row>
    <row r="201" spans="1:5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</row>
    <row r="202" spans="1:5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</row>
    <row r="203" spans="1:5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</row>
    <row r="204" spans="1:5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</row>
    <row r="205" spans="1:5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</row>
    <row r="206" spans="1:5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</row>
    <row r="207" spans="1:5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</row>
    <row r="208" spans="1:5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</row>
    <row r="209" spans="1:5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</row>
    <row r="210" spans="1:5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</row>
    <row r="211" spans="1:5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</row>
    <row r="212" spans="1:5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</row>
    <row r="213" spans="1:5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</row>
    <row r="214" spans="1:5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</row>
    <row r="215" spans="1:5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</row>
    <row r="216" spans="1:5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</row>
    <row r="217" spans="1:5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</row>
    <row r="218" spans="1:5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</row>
    <row r="219" spans="1:5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</row>
    <row r="220" spans="1:5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</row>
    <row r="221" spans="1:5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</row>
    <row r="222" spans="1:5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</row>
    <row r="223" spans="1:5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</row>
    <row r="224" spans="1:5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</row>
    <row r="225" spans="1:5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</row>
    <row r="226" spans="1:5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</row>
    <row r="227" spans="1:5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</row>
    <row r="228" spans="1:5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</row>
    <row r="229" spans="1:5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</row>
    <row r="230" spans="1:5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</row>
    <row r="231" spans="1:5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</row>
    <row r="232" spans="1:5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</row>
    <row r="233" spans="1:5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</row>
    <row r="234" spans="1:5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</row>
    <row r="235" spans="1:5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</row>
    <row r="236" spans="1:5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</row>
    <row r="237" spans="1:5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</row>
    <row r="238" spans="1:5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</row>
    <row r="239" spans="1:5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</row>
    <row r="240" spans="1:5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</row>
    <row r="241" spans="1:5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</row>
  </sheetData>
  <sheetProtection/>
  <mergeCells count="54">
    <mergeCell ref="D1:F1"/>
    <mergeCell ref="E5:F5"/>
    <mergeCell ref="G5:R5"/>
    <mergeCell ref="S5:T5"/>
    <mergeCell ref="AW5:AX5"/>
    <mergeCell ref="AY5:AZ5"/>
    <mergeCell ref="BA5:BB5"/>
    <mergeCell ref="BC5:BD5"/>
    <mergeCell ref="Y5:AP5"/>
    <mergeCell ref="AQ5:AR5"/>
    <mergeCell ref="AS5:AT5"/>
    <mergeCell ref="AU5:AV5"/>
    <mergeCell ref="BM5:BN5"/>
    <mergeCell ref="BO5:BP5"/>
    <mergeCell ref="BQ5:BR5"/>
    <mergeCell ref="BS5:BS7"/>
    <mergeCell ref="BE5:BF5"/>
    <mergeCell ref="BG5:BH5"/>
    <mergeCell ref="BI5:BJ5"/>
    <mergeCell ref="BK5:BL5"/>
    <mergeCell ref="BK6:BL6"/>
    <mergeCell ref="BM6:BN6"/>
    <mergeCell ref="BT5:BT7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E6:AF6"/>
    <mergeCell ref="AG6:AH6"/>
    <mergeCell ref="AI6:AJ6"/>
    <mergeCell ref="AK6:AL6"/>
    <mergeCell ref="W6:X6"/>
    <mergeCell ref="Y6:Z6"/>
    <mergeCell ref="AA6:AB6"/>
    <mergeCell ref="AC6:AD6"/>
    <mergeCell ref="AU6:AV6"/>
    <mergeCell ref="AW6:AX6"/>
    <mergeCell ref="AY6:AZ6"/>
    <mergeCell ref="BA6:BB6"/>
    <mergeCell ref="AM6:AN6"/>
    <mergeCell ref="AO6:AP6"/>
    <mergeCell ref="AQ6:AR6"/>
    <mergeCell ref="AS6:AT6"/>
    <mergeCell ref="BO6:BP6"/>
    <mergeCell ref="BQ6:BR6"/>
    <mergeCell ref="BC6:BD6"/>
    <mergeCell ref="BE6:BF6"/>
    <mergeCell ref="BG6:BH6"/>
    <mergeCell ref="BI6:B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140625" defaultRowHeight="12.75"/>
  <sheetData>
    <row r="1" spans="1:10" ht="12.75">
      <c r="A1" s="418" t="s">
        <v>95</v>
      </c>
      <c r="B1" s="419" t="s">
        <v>5</v>
      </c>
      <c r="C1" s="420"/>
      <c r="D1" s="421"/>
      <c r="E1" s="418" t="s">
        <v>96</v>
      </c>
      <c r="F1" s="428" t="s">
        <v>97</v>
      </c>
      <c r="G1" s="412" t="s">
        <v>98</v>
      </c>
      <c r="H1" s="412"/>
      <c r="I1" s="413" t="s">
        <v>99</v>
      </c>
      <c r="J1" s="414"/>
    </row>
    <row r="2" spans="1:10" ht="12.75">
      <c r="A2" s="418"/>
      <c r="B2" s="422"/>
      <c r="C2" s="423"/>
      <c r="D2" s="424"/>
      <c r="E2" s="418"/>
      <c r="F2" s="429"/>
      <c r="G2" s="417">
        <v>1</v>
      </c>
      <c r="H2" s="417"/>
      <c r="I2" s="415"/>
      <c r="J2" s="416"/>
    </row>
    <row r="3" spans="1:10" ht="25.5">
      <c r="A3" s="418"/>
      <c r="B3" s="425"/>
      <c r="C3" s="426"/>
      <c r="D3" s="427"/>
      <c r="E3" s="418"/>
      <c r="F3" s="430"/>
      <c r="G3" s="216" t="s">
        <v>2</v>
      </c>
      <c r="H3" s="214" t="s">
        <v>77</v>
      </c>
      <c r="I3" s="216" t="s">
        <v>2</v>
      </c>
      <c r="J3" s="214" t="s">
        <v>77</v>
      </c>
    </row>
    <row r="4" spans="1:10" ht="15">
      <c r="A4" s="65">
        <v>1</v>
      </c>
      <c r="B4" s="409" t="s">
        <v>100</v>
      </c>
      <c r="C4" s="410"/>
      <c r="D4" s="410"/>
      <c r="E4" s="65" t="s">
        <v>23</v>
      </c>
      <c r="F4" s="217">
        <v>34000</v>
      </c>
      <c r="G4" s="218">
        <f>1</f>
        <v>1</v>
      </c>
      <c r="H4" s="218">
        <f>F4*G4</f>
        <v>34000</v>
      </c>
      <c r="I4" s="218">
        <f>G4</f>
        <v>1</v>
      </c>
      <c r="J4" s="218">
        <f>H4</f>
        <v>34000</v>
      </c>
    </row>
    <row r="5" spans="1:10" ht="15">
      <c r="A5" s="65">
        <v>2</v>
      </c>
      <c r="B5" s="411" t="s">
        <v>101</v>
      </c>
      <c r="C5" s="403"/>
      <c r="D5" s="404"/>
      <c r="E5" s="65" t="s">
        <v>23</v>
      </c>
      <c r="F5" s="218">
        <v>46000</v>
      </c>
      <c r="G5" s="218"/>
      <c r="H5" s="218">
        <f aca="true" t="shared" si="0" ref="H5:H46">F5*G5</f>
        <v>0</v>
      </c>
      <c r="I5" s="218">
        <f aca="true" t="shared" si="1" ref="I5:J44">G5</f>
        <v>0</v>
      </c>
      <c r="J5" s="218">
        <f t="shared" si="1"/>
        <v>0</v>
      </c>
    </row>
    <row r="6" spans="1:10" ht="15">
      <c r="A6" s="65">
        <v>3</v>
      </c>
      <c r="B6" s="402" t="s">
        <v>102</v>
      </c>
      <c r="C6" s="403"/>
      <c r="D6" s="404"/>
      <c r="E6" s="65" t="s">
        <v>23</v>
      </c>
      <c r="F6" s="218">
        <v>2090</v>
      </c>
      <c r="G6" s="218"/>
      <c r="H6" s="218">
        <f t="shared" si="0"/>
        <v>0</v>
      </c>
      <c r="I6" s="218">
        <f t="shared" si="1"/>
        <v>0</v>
      </c>
      <c r="J6" s="218">
        <f t="shared" si="1"/>
        <v>0</v>
      </c>
    </row>
    <row r="7" spans="1:10" ht="15">
      <c r="A7" s="65">
        <v>4</v>
      </c>
      <c r="B7" s="402" t="s">
        <v>103</v>
      </c>
      <c r="C7" s="403"/>
      <c r="D7" s="404"/>
      <c r="E7" s="65" t="s">
        <v>23</v>
      </c>
      <c r="F7" s="218">
        <v>400</v>
      </c>
      <c r="G7" s="218"/>
      <c r="H7" s="218">
        <f t="shared" si="0"/>
        <v>0</v>
      </c>
      <c r="I7" s="218">
        <f t="shared" si="1"/>
        <v>0</v>
      </c>
      <c r="J7" s="218">
        <f t="shared" si="1"/>
        <v>0</v>
      </c>
    </row>
    <row r="8" spans="1:10" ht="15">
      <c r="A8" s="65">
        <v>5</v>
      </c>
      <c r="B8" s="410" t="s">
        <v>104</v>
      </c>
      <c r="C8" s="410"/>
      <c r="D8" s="410"/>
      <c r="E8" s="65" t="s">
        <v>23</v>
      </c>
      <c r="F8" s="218">
        <v>6000</v>
      </c>
      <c r="G8" s="218">
        <f>1*0</f>
        <v>0</v>
      </c>
      <c r="H8" s="218">
        <f t="shared" si="0"/>
        <v>0</v>
      </c>
      <c r="I8" s="218">
        <f t="shared" si="1"/>
        <v>0</v>
      </c>
      <c r="J8" s="218">
        <f t="shared" si="1"/>
        <v>0</v>
      </c>
    </row>
    <row r="9" spans="1:10" ht="15">
      <c r="A9" s="65">
        <v>6</v>
      </c>
      <c r="B9" s="402" t="s">
        <v>105</v>
      </c>
      <c r="C9" s="405"/>
      <c r="D9" s="406"/>
      <c r="E9" s="65" t="s">
        <v>23</v>
      </c>
      <c r="F9" s="218">
        <v>4250</v>
      </c>
      <c r="G9" s="218"/>
      <c r="H9" s="218">
        <f t="shared" si="0"/>
        <v>0</v>
      </c>
      <c r="I9" s="218">
        <f t="shared" si="1"/>
        <v>0</v>
      </c>
      <c r="J9" s="218">
        <f t="shared" si="1"/>
        <v>0</v>
      </c>
    </row>
    <row r="10" spans="1:10" ht="15">
      <c r="A10" s="65">
        <v>7</v>
      </c>
      <c r="B10" s="411" t="s">
        <v>106</v>
      </c>
      <c r="C10" s="405"/>
      <c r="D10" s="406"/>
      <c r="E10" s="65" t="s">
        <v>23</v>
      </c>
      <c r="F10" s="218">
        <v>3300</v>
      </c>
      <c r="G10" s="218">
        <f>20*0</f>
        <v>0</v>
      </c>
      <c r="H10" s="218">
        <f t="shared" si="0"/>
        <v>0</v>
      </c>
      <c r="I10" s="218">
        <f t="shared" si="1"/>
        <v>0</v>
      </c>
      <c r="J10" s="218">
        <f t="shared" si="1"/>
        <v>0</v>
      </c>
    </row>
    <row r="11" spans="1:10" ht="15">
      <c r="A11" s="65">
        <v>8</v>
      </c>
      <c r="B11" s="409" t="s">
        <v>107</v>
      </c>
      <c r="C11" s="410"/>
      <c r="D11" s="410"/>
      <c r="E11" s="65" t="s">
        <v>23</v>
      </c>
      <c r="F11" s="218">
        <v>85</v>
      </c>
      <c r="G11" s="218">
        <f>73*0</f>
        <v>0</v>
      </c>
      <c r="H11" s="218">
        <f t="shared" si="0"/>
        <v>0</v>
      </c>
      <c r="I11" s="218">
        <f t="shared" si="1"/>
        <v>0</v>
      </c>
      <c r="J11" s="218">
        <f t="shared" si="1"/>
        <v>0</v>
      </c>
    </row>
    <row r="12" spans="1:10" ht="15">
      <c r="A12" s="65">
        <v>9</v>
      </c>
      <c r="B12" s="409" t="s">
        <v>108</v>
      </c>
      <c r="C12" s="410"/>
      <c r="D12" s="410"/>
      <c r="E12" s="65" t="s">
        <v>23</v>
      </c>
      <c r="F12" s="218">
        <f>160*1.1</f>
        <v>176</v>
      </c>
      <c r="G12" s="218">
        <f>73*0</f>
        <v>0</v>
      </c>
      <c r="H12" s="218">
        <f t="shared" si="0"/>
        <v>0</v>
      </c>
      <c r="I12" s="218">
        <f t="shared" si="1"/>
        <v>0</v>
      </c>
      <c r="J12" s="218">
        <f t="shared" si="1"/>
        <v>0</v>
      </c>
    </row>
    <row r="13" spans="1:10" ht="15">
      <c r="A13" s="65">
        <v>10</v>
      </c>
      <c r="B13" s="409" t="s">
        <v>109</v>
      </c>
      <c r="C13" s="410"/>
      <c r="D13" s="410"/>
      <c r="E13" s="65" t="s">
        <v>23</v>
      </c>
      <c r="F13" s="218">
        <f>260*1.1</f>
        <v>286</v>
      </c>
      <c r="G13" s="218"/>
      <c r="H13" s="218">
        <f t="shared" si="0"/>
        <v>0</v>
      </c>
      <c r="I13" s="218">
        <f t="shared" si="1"/>
        <v>0</v>
      </c>
      <c r="J13" s="218">
        <f t="shared" si="1"/>
        <v>0</v>
      </c>
    </row>
    <row r="14" spans="1:10" ht="15">
      <c r="A14" s="65">
        <v>11</v>
      </c>
      <c r="B14" s="402" t="s">
        <v>110</v>
      </c>
      <c r="C14" s="403"/>
      <c r="D14" s="404"/>
      <c r="E14" s="65" t="s">
        <v>23</v>
      </c>
      <c r="F14" s="218">
        <v>56</v>
      </c>
      <c r="G14" s="218">
        <f>73*0</f>
        <v>0</v>
      </c>
      <c r="H14" s="218">
        <f t="shared" si="0"/>
        <v>0</v>
      </c>
      <c r="I14" s="218">
        <f t="shared" si="1"/>
        <v>0</v>
      </c>
      <c r="J14" s="218">
        <f t="shared" si="1"/>
        <v>0</v>
      </c>
    </row>
    <row r="15" spans="1:10" ht="15">
      <c r="A15" s="65">
        <v>12</v>
      </c>
      <c r="B15" s="402" t="s">
        <v>111</v>
      </c>
      <c r="C15" s="403"/>
      <c r="D15" s="404"/>
      <c r="E15" s="65" t="s">
        <v>23</v>
      </c>
      <c r="F15" s="218">
        <v>56</v>
      </c>
      <c r="G15" s="218">
        <f>73*0</f>
        <v>0</v>
      </c>
      <c r="H15" s="218">
        <f t="shared" si="0"/>
        <v>0</v>
      </c>
      <c r="I15" s="218">
        <f t="shared" si="1"/>
        <v>0</v>
      </c>
      <c r="J15" s="218">
        <f t="shared" si="1"/>
        <v>0</v>
      </c>
    </row>
    <row r="16" spans="1:10" ht="15">
      <c r="A16" s="65">
        <v>13</v>
      </c>
      <c r="B16" s="402" t="s">
        <v>112</v>
      </c>
      <c r="C16" s="405"/>
      <c r="D16" s="406"/>
      <c r="E16" s="65" t="s">
        <v>23</v>
      </c>
      <c r="F16" s="218">
        <v>25</v>
      </c>
      <c r="G16" s="218">
        <f>40*0</f>
        <v>0</v>
      </c>
      <c r="H16" s="218">
        <f t="shared" si="0"/>
        <v>0</v>
      </c>
      <c r="I16" s="218">
        <f t="shared" si="1"/>
        <v>0</v>
      </c>
      <c r="J16" s="218">
        <f t="shared" si="1"/>
        <v>0</v>
      </c>
    </row>
    <row r="17" spans="1:10" ht="15">
      <c r="A17" s="65">
        <v>14</v>
      </c>
      <c r="B17" s="402" t="s">
        <v>113</v>
      </c>
      <c r="C17" s="405"/>
      <c r="D17" s="406"/>
      <c r="E17" s="65" t="s">
        <v>23</v>
      </c>
      <c r="F17" s="218">
        <v>28</v>
      </c>
      <c r="G17" s="218"/>
      <c r="H17" s="218">
        <f t="shared" si="0"/>
        <v>0</v>
      </c>
      <c r="I17" s="218">
        <f t="shared" si="1"/>
        <v>0</v>
      </c>
      <c r="J17" s="218">
        <f t="shared" si="1"/>
        <v>0</v>
      </c>
    </row>
    <row r="18" spans="1:10" ht="15">
      <c r="A18" s="65">
        <v>15</v>
      </c>
      <c r="B18" s="402" t="s">
        <v>114</v>
      </c>
      <c r="C18" s="405"/>
      <c r="D18" s="406"/>
      <c r="E18" s="65" t="s">
        <v>23</v>
      </c>
      <c r="F18" s="218">
        <v>40</v>
      </c>
      <c r="G18" s="218">
        <f>73*0</f>
        <v>0</v>
      </c>
      <c r="H18" s="218">
        <f t="shared" si="0"/>
        <v>0</v>
      </c>
      <c r="I18" s="218">
        <f t="shared" si="1"/>
        <v>0</v>
      </c>
      <c r="J18" s="218">
        <f t="shared" si="1"/>
        <v>0</v>
      </c>
    </row>
    <row r="19" spans="1:10" ht="15">
      <c r="A19" s="65">
        <v>16</v>
      </c>
      <c r="B19" s="411" t="s">
        <v>115</v>
      </c>
      <c r="C19" s="405"/>
      <c r="D19" s="406"/>
      <c r="E19" s="65" t="s">
        <v>23</v>
      </c>
      <c r="F19" s="218">
        <v>115</v>
      </c>
      <c r="G19" s="218">
        <f>24*0</f>
        <v>0</v>
      </c>
      <c r="H19" s="218">
        <f t="shared" si="0"/>
        <v>0</v>
      </c>
      <c r="I19" s="218">
        <f t="shared" si="1"/>
        <v>0</v>
      </c>
      <c r="J19" s="218">
        <f t="shared" si="1"/>
        <v>0</v>
      </c>
    </row>
    <row r="20" spans="1:10" ht="15">
      <c r="A20" s="65">
        <v>17</v>
      </c>
      <c r="B20" s="402" t="s">
        <v>116</v>
      </c>
      <c r="C20" s="405"/>
      <c r="D20" s="406"/>
      <c r="E20" s="65" t="s">
        <v>23</v>
      </c>
      <c r="F20" s="218">
        <v>320</v>
      </c>
      <c r="G20" s="218"/>
      <c r="H20" s="218">
        <f t="shared" si="0"/>
        <v>0</v>
      </c>
      <c r="I20" s="218">
        <f t="shared" si="1"/>
        <v>0</v>
      </c>
      <c r="J20" s="218">
        <f t="shared" si="1"/>
        <v>0</v>
      </c>
    </row>
    <row r="21" spans="1:10" ht="15">
      <c r="A21" s="65">
        <v>18</v>
      </c>
      <c r="B21" s="402" t="s">
        <v>117</v>
      </c>
      <c r="C21" s="405"/>
      <c r="D21" s="406"/>
      <c r="E21" s="65" t="s">
        <v>14</v>
      </c>
      <c r="F21" s="218">
        <v>105</v>
      </c>
      <c r="G21" s="218"/>
      <c r="H21" s="218">
        <f t="shared" si="0"/>
        <v>0</v>
      </c>
      <c r="I21" s="218">
        <f t="shared" si="1"/>
        <v>0</v>
      </c>
      <c r="J21" s="218">
        <f t="shared" si="1"/>
        <v>0</v>
      </c>
    </row>
    <row r="22" spans="1:10" ht="15">
      <c r="A22" s="65">
        <v>19</v>
      </c>
      <c r="B22" s="402" t="s">
        <v>118</v>
      </c>
      <c r="C22" s="405"/>
      <c r="D22" s="406"/>
      <c r="E22" s="65" t="s">
        <v>23</v>
      </c>
      <c r="F22" s="218">
        <v>18</v>
      </c>
      <c r="G22" s="218">
        <f>24*0</f>
        <v>0</v>
      </c>
      <c r="H22" s="218">
        <f t="shared" si="0"/>
        <v>0</v>
      </c>
      <c r="I22" s="218">
        <f t="shared" si="1"/>
        <v>0</v>
      </c>
      <c r="J22" s="218">
        <f t="shared" si="1"/>
        <v>0</v>
      </c>
    </row>
    <row r="23" spans="1:10" ht="15">
      <c r="A23" s="65">
        <v>20</v>
      </c>
      <c r="B23" s="402" t="s">
        <v>119</v>
      </c>
      <c r="C23" s="405"/>
      <c r="D23" s="406"/>
      <c r="E23" s="65" t="s">
        <v>23</v>
      </c>
      <c r="F23" s="218">
        <v>18</v>
      </c>
      <c r="G23" s="218">
        <f>24*0</f>
        <v>0</v>
      </c>
      <c r="H23" s="218">
        <f t="shared" si="0"/>
        <v>0</v>
      </c>
      <c r="I23" s="218">
        <f t="shared" si="1"/>
        <v>0</v>
      </c>
      <c r="J23" s="218">
        <f t="shared" si="1"/>
        <v>0</v>
      </c>
    </row>
    <row r="24" spans="1:10" ht="15">
      <c r="A24" s="65">
        <v>21</v>
      </c>
      <c r="B24" s="411" t="s">
        <v>120</v>
      </c>
      <c r="C24" s="405"/>
      <c r="D24" s="406"/>
      <c r="E24" s="65" t="s">
        <v>14</v>
      </c>
      <c r="F24" s="218">
        <v>70</v>
      </c>
      <c r="G24" s="218">
        <f>365*0</f>
        <v>0</v>
      </c>
      <c r="H24" s="218">
        <f t="shared" si="0"/>
        <v>0</v>
      </c>
      <c r="I24" s="218">
        <f t="shared" si="1"/>
        <v>0</v>
      </c>
      <c r="J24" s="218">
        <f t="shared" si="1"/>
        <v>0</v>
      </c>
    </row>
    <row r="25" spans="1:10" ht="15">
      <c r="A25" s="65">
        <v>22</v>
      </c>
      <c r="B25" s="402" t="s">
        <v>121</v>
      </c>
      <c r="C25" s="405"/>
      <c r="D25" s="406"/>
      <c r="E25" s="65" t="s">
        <v>14</v>
      </c>
      <c r="F25" s="218">
        <v>20</v>
      </c>
      <c r="G25" s="218"/>
      <c r="H25" s="218">
        <f t="shared" si="0"/>
        <v>0</v>
      </c>
      <c r="I25" s="218">
        <f t="shared" si="1"/>
        <v>0</v>
      </c>
      <c r="J25" s="218">
        <f t="shared" si="1"/>
        <v>0</v>
      </c>
    </row>
    <row r="26" spans="1:10" ht="15">
      <c r="A26" s="65">
        <v>23</v>
      </c>
      <c r="B26" s="402" t="s">
        <v>122</v>
      </c>
      <c r="C26" s="405"/>
      <c r="D26" s="406"/>
      <c r="E26" s="65" t="s">
        <v>14</v>
      </c>
      <c r="F26" s="218">
        <v>16</v>
      </c>
      <c r="G26" s="218">
        <f>280*0</f>
        <v>0</v>
      </c>
      <c r="H26" s="218">
        <f t="shared" si="0"/>
        <v>0</v>
      </c>
      <c r="I26" s="218">
        <f t="shared" si="1"/>
        <v>0</v>
      </c>
      <c r="J26" s="218">
        <f t="shared" si="1"/>
        <v>0</v>
      </c>
    </row>
    <row r="27" spans="1:10" ht="15">
      <c r="A27" s="65">
        <v>24</v>
      </c>
      <c r="B27" s="409" t="s">
        <v>123</v>
      </c>
      <c r="C27" s="410"/>
      <c r="D27" s="410"/>
      <c r="E27" s="65" t="s">
        <v>14</v>
      </c>
      <c r="F27" s="218">
        <v>75</v>
      </c>
      <c r="G27" s="218">
        <f>770*0</f>
        <v>0</v>
      </c>
      <c r="H27" s="218">
        <f t="shared" si="0"/>
        <v>0</v>
      </c>
      <c r="I27" s="218">
        <f t="shared" si="1"/>
        <v>0</v>
      </c>
      <c r="J27" s="218">
        <f t="shared" si="1"/>
        <v>0</v>
      </c>
    </row>
    <row r="28" spans="1:10" ht="15">
      <c r="A28" s="65">
        <v>25</v>
      </c>
      <c r="B28" s="409" t="s">
        <v>124</v>
      </c>
      <c r="C28" s="410"/>
      <c r="D28" s="410"/>
      <c r="E28" s="65" t="s">
        <v>14</v>
      </c>
      <c r="F28" s="218">
        <v>60</v>
      </c>
      <c r="G28" s="218"/>
      <c r="H28" s="218">
        <f t="shared" si="0"/>
        <v>0</v>
      </c>
      <c r="I28" s="218">
        <f t="shared" si="1"/>
        <v>0</v>
      </c>
      <c r="J28" s="218">
        <f t="shared" si="1"/>
        <v>0</v>
      </c>
    </row>
    <row r="29" spans="1:10" ht="15">
      <c r="A29" s="65">
        <v>26</v>
      </c>
      <c r="B29" s="402" t="s">
        <v>125</v>
      </c>
      <c r="C29" s="403"/>
      <c r="D29" s="404"/>
      <c r="E29" s="65" t="s">
        <v>14</v>
      </c>
      <c r="F29" s="218">
        <v>780</v>
      </c>
      <c r="G29" s="218"/>
      <c r="H29" s="218">
        <f t="shared" si="0"/>
        <v>0</v>
      </c>
      <c r="I29" s="218">
        <f t="shared" si="1"/>
        <v>0</v>
      </c>
      <c r="J29" s="218">
        <f t="shared" si="1"/>
        <v>0</v>
      </c>
    </row>
    <row r="30" spans="1:10" ht="15">
      <c r="A30" s="65">
        <v>27</v>
      </c>
      <c r="B30" s="409" t="s">
        <v>126</v>
      </c>
      <c r="C30" s="410"/>
      <c r="D30" s="410"/>
      <c r="E30" s="65" t="s">
        <v>14</v>
      </c>
      <c r="F30" s="218">
        <f>120*1.1</f>
        <v>132</v>
      </c>
      <c r="G30" s="218">
        <f>300*0+30</f>
        <v>30</v>
      </c>
      <c r="H30" s="218">
        <f t="shared" si="0"/>
        <v>3960</v>
      </c>
      <c r="I30" s="218">
        <f t="shared" si="1"/>
        <v>30</v>
      </c>
      <c r="J30" s="218">
        <f t="shared" si="1"/>
        <v>3960</v>
      </c>
    </row>
    <row r="31" spans="1:10" ht="15">
      <c r="A31" s="65">
        <v>28</v>
      </c>
      <c r="B31" s="409" t="s">
        <v>127</v>
      </c>
      <c r="C31" s="410"/>
      <c r="D31" s="410"/>
      <c r="E31" s="65" t="s">
        <v>14</v>
      </c>
      <c r="F31" s="218">
        <f>40*1.1</f>
        <v>44</v>
      </c>
      <c r="G31" s="218"/>
      <c r="H31" s="218">
        <f t="shared" si="0"/>
        <v>0</v>
      </c>
      <c r="I31" s="218">
        <f t="shared" si="1"/>
        <v>0</v>
      </c>
      <c r="J31" s="218">
        <f t="shared" si="1"/>
        <v>0</v>
      </c>
    </row>
    <row r="32" spans="1:10" ht="15">
      <c r="A32" s="65">
        <v>29</v>
      </c>
      <c r="B32" s="402" t="s">
        <v>128</v>
      </c>
      <c r="C32" s="403"/>
      <c r="D32" s="404"/>
      <c r="E32" s="65" t="s">
        <v>23</v>
      </c>
      <c r="F32" s="218">
        <v>4000</v>
      </c>
      <c r="G32" s="218"/>
      <c r="H32" s="218">
        <f t="shared" si="0"/>
        <v>0</v>
      </c>
      <c r="I32" s="218">
        <f t="shared" si="1"/>
        <v>0</v>
      </c>
      <c r="J32" s="218">
        <f t="shared" si="1"/>
        <v>0</v>
      </c>
    </row>
    <row r="33" spans="1:10" ht="15">
      <c r="A33" s="65">
        <v>30</v>
      </c>
      <c r="B33" s="402" t="s">
        <v>129</v>
      </c>
      <c r="C33" s="403"/>
      <c r="D33" s="404"/>
      <c r="E33" s="65" t="s">
        <v>23</v>
      </c>
      <c r="F33" s="218">
        <v>980</v>
      </c>
      <c r="G33" s="218">
        <v>1</v>
      </c>
      <c r="H33" s="218">
        <f t="shared" si="0"/>
        <v>980</v>
      </c>
      <c r="I33" s="218">
        <f t="shared" si="1"/>
        <v>1</v>
      </c>
      <c r="J33" s="218">
        <f t="shared" si="1"/>
        <v>980</v>
      </c>
    </row>
    <row r="34" spans="1:10" ht="15">
      <c r="A34" s="65">
        <v>31</v>
      </c>
      <c r="B34" s="409" t="s">
        <v>130</v>
      </c>
      <c r="C34" s="410"/>
      <c r="D34" s="410"/>
      <c r="E34" s="65" t="s">
        <v>23</v>
      </c>
      <c r="F34" s="218">
        <v>1200</v>
      </c>
      <c r="G34" s="218"/>
      <c r="H34" s="218">
        <f t="shared" si="0"/>
        <v>0</v>
      </c>
      <c r="I34" s="218">
        <f t="shared" si="1"/>
        <v>0</v>
      </c>
      <c r="J34" s="218">
        <f t="shared" si="1"/>
        <v>0</v>
      </c>
    </row>
    <row r="35" spans="1:10" ht="15">
      <c r="A35" s="65">
        <v>32</v>
      </c>
      <c r="B35" s="409" t="s">
        <v>131</v>
      </c>
      <c r="C35" s="409"/>
      <c r="D35" s="409"/>
      <c r="E35" s="65" t="s">
        <v>23</v>
      </c>
      <c r="F35" s="218">
        <v>980</v>
      </c>
      <c r="G35" s="218">
        <f>4*0</f>
        <v>0</v>
      </c>
      <c r="H35" s="218">
        <f t="shared" si="0"/>
        <v>0</v>
      </c>
      <c r="I35" s="218">
        <f t="shared" si="1"/>
        <v>0</v>
      </c>
      <c r="J35" s="218">
        <f t="shared" si="1"/>
        <v>0</v>
      </c>
    </row>
    <row r="36" spans="1:10" ht="15">
      <c r="A36" s="65">
        <v>33</v>
      </c>
      <c r="B36" s="409" t="s">
        <v>132</v>
      </c>
      <c r="C36" s="409"/>
      <c r="D36" s="409"/>
      <c r="E36" s="65" t="s">
        <v>23</v>
      </c>
      <c r="F36" s="218">
        <v>1200</v>
      </c>
      <c r="G36" s="218">
        <f>24*0</f>
        <v>0</v>
      </c>
      <c r="H36" s="218">
        <f t="shared" si="0"/>
        <v>0</v>
      </c>
      <c r="I36" s="218">
        <f t="shared" si="1"/>
        <v>0</v>
      </c>
      <c r="J36" s="218">
        <f t="shared" si="1"/>
        <v>0</v>
      </c>
    </row>
    <row r="37" spans="1:10" ht="15">
      <c r="A37" s="65">
        <v>34</v>
      </c>
      <c r="B37" s="402" t="s">
        <v>133</v>
      </c>
      <c r="C37" s="403"/>
      <c r="D37" s="404"/>
      <c r="E37" s="65" t="s">
        <v>23</v>
      </c>
      <c r="F37" s="218">
        <v>500</v>
      </c>
      <c r="G37" s="218"/>
      <c r="H37" s="218">
        <f t="shared" si="0"/>
        <v>0</v>
      </c>
      <c r="I37" s="218">
        <f t="shared" si="1"/>
        <v>0</v>
      </c>
      <c r="J37" s="218">
        <f t="shared" si="1"/>
        <v>0</v>
      </c>
    </row>
    <row r="38" spans="1:10" ht="15">
      <c r="A38" s="65">
        <v>35</v>
      </c>
      <c r="B38" s="410" t="s">
        <v>134</v>
      </c>
      <c r="C38" s="409"/>
      <c r="D38" s="409"/>
      <c r="E38" s="65" t="s">
        <v>14</v>
      </c>
      <c r="F38" s="218">
        <v>28</v>
      </c>
      <c r="G38" s="218">
        <f>280*0</f>
        <v>0</v>
      </c>
      <c r="H38" s="218">
        <f t="shared" si="0"/>
        <v>0</v>
      </c>
      <c r="I38" s="218">
        <f t="shared" si="1"/>
        <v>0</v>
      </c>
      <c r="J38" s="218">
        <f t="shared" si="1"/>
        <v>0</v>
      </c>
    </row>
    <row r="39" spans="1:10" ht="15">
      <c r="A39" s="65">
        <v>36</v>
      </c>
      <c r="B39" s="402" t="s">
        <v>135</v>
      </c>
      <c r="C39" s="405"/>
      <c r="D39" s="406"/>
      <c r="E39" s="65" t="s">
        <v>23</v>
      </c>
      <c r="F39" s="217">
        <v>170</v>
      </c>
      <c r="G39" s="219"/>
      <c r="H39" s="218">
        <f t="shared" si="0"/>
        <v>0</v>
      </c>
      <c r="I39" s="218">
        <f t="shared" si="1"/>
        <v>0</v>
      </c>
      <c r="J39" s="218">
        <f t="shared" si="1"/>
        <v>0</v>
      </c>
    </row>
    <row r="40" spans="1:10" ht="15">
      <c r="A40" s="65">
        <v>37</v>
      </c>
      <c r="B40" s="402" t="s">
        <v>136</v>
      </c>
      <c r="C40" s="405"/>
      <c r="D40" s="406"/>
      <c r="E40" s="65" t="s">
        <v>23</v>
      </c>
      <c r="F40" s="218">
        <v>1200</v>
      </c>
      <c r="G40" s="218"/>
      <c r="H40" s="218">
        <f t="shared" si="0"/>
        <v>0</v>
      </c>
      <c r="I40" s="218">
        <f t="shared" si="1"/>
        <v>0</v>
      </c>
      <c r="J40" s="218">
        <f t="shared" si="1"/>
        <v>0</v>
      </c>
    </row>
    <row r="41" spans="1:10" ht="15">
      <c r="A41" s="65">
        <v>38</v>
      </c>
      <c r="B41" s="402" t="s">
        <v>137</v>
      </c>
      <c r="C41" s="405"/>
      <c r="D41" s="406"/>
      <c r="E41" s="65" t="s">
        <v>14</v>
      </c>
      <c r="F41" s="218">
        <v>10</v>
      </c>
      <c r="G41" s="218"/>
      <c r="H41" s="218">
        <f t="shared" si="0"/>
        <v>0</v>
      </c>
      <c r="I41" s="218">
        <f t="shared" si="1"/>
        <v>0</v>
      </c>
      <c r="J41" s="218">
        <f t="shared" si="1"/>
        <v>0</v>
      </c>
    </row>
    <row r="42" spans="1:10" ht="15">
      <c r="A42" s="65">
        <v>39</v>
      </c>
      <c r="B42" s="409" t="s">
        <v>138</v>
      </c>
      <c r="C42" s="410"/>
      <c r="D42" s="410"/>
      <c r="E42" s="65" t="s">
        <v>14</v>
      </c>
      <c r="F42" s="218">
        <v>85</v>
      </c>
      <c r="G42" s="218"/>
      <c r="H42" s="218">
        <f t="shared" si="0"/>
        <v>0</v>
      </c>
      <c r="I42" s="218">
        <f t="shared" si="1"/>
        <v>0</v>
      </c>
      <c r="J42" s="218">
        <f t="shared" si="1"/>
        <v>0</v>
      </c>
    </row>
    <row r="43" spans="1:10" ht="15">
      <c r="A43" s="65">
        <v>40</v>
      </c>
      <c r="B43" s="409" t="s">
        <v>139</v>
      </c>
      <c r="C43" s="410"/>
      <c r="D43" s="410"/>
      <c r="E43" s="65" t="s">
        <v>14</v>
      </c>
      <c r="F43" s="218">
        <v>35</v>
      </c>
      <c r="G43" s="218"/>
      <c r="H43" s="218">
        <f t="shared" si="0"/>
        <v>0</v>
      </c>
      <c r="I43" s="218">
        <f t="shared" si="1"/>
        <v>0</v>
      </c>
      <c r="J43" s="218">
        <f t="shared" si="1"/>
        <v>0</v>
      </c>
    </row>
    <row r="44" spans="1:10" ht="15">
      <c r="A44" s="65">
        <v>41</v>
      </c>
      <c r="B44" s="409" t="s">
        <v>140</v>
      </c>
      <c r="C44" s="410"/>
      <c r="D44" s="410"/>
      <c r="E44" s="65" t="s">
        <v>14</v>
      </c>
      <c r="F44" s="218">
        <v>155</v>
      </c>
      <c r="G44" s="218"/>
      <c r="H44" s="218">
        <f t="shared" si="0"/>
        <v>0</v>
      </c>
      <c r="I44" s="218">
        <f t="shared" si="1"/>
        <v>0</v>
      </c>
      <c r="J44" s="218">
        <f t="shared" si="1"/>
        <v>0</v>
      </c>
    </row>
    <row r="45" spans="1:10" ht="15">
      <c r="A45" s="65">
        <v>42</v>
      </c>
      <c r="B45" s="402" t="s">
        <v>141</v>
      </c>
      <c r="C45" s="403"/>
      <c r="D45" s="404"/>
      <c r="E45" s="65" t="s">
        <v>14</v>
      </c>
      <c r="F45" s="218">
        <v>130</v>
      </c>
      <c r="G45" s="218">
        <f>680*0</f>
        <v>0</v>
      </c>
      <c r="H45" s="218">
        <f t="shared" si="0"/>
        <v>0</v>
      </c>
      <c r="I45" s="218"/>
      <c r="J45" s="218">
        <f>H45</f>
        <v>0</v>
      </c>
    </row>
    <row r="46" spans="1:10" ht="15">
      <c r="A46" s="65">
        <v>43</v>
      </c>
      <c r="B46" s="402" t="s">
        <v>142</v>
      </c>
      <c r="C46" s="405"/>
      <c r="D46" s="406"/>
      <c r="E46" s="65" t="s">
        <v>14</v>
      </c>
      <c r="F46" s="218">
        <v>110</v>
      </c>
      <c r="G46" s="218">
        <f>100*0</f>
        <v>0</v>
      </c>
      <c r="H46" s="218">
        <f t="shared" si="0"/>
        <v>0</v>
      </c>
      <c r="I46" s="218"/>
      <c r="J46" s="218">
        <f>H46</f>
        <v>0</v>
      </c>
    </row>
    <row r="47" spans="1:10" ht="14.25">
      <c r="A47" s="40"/>
      <c r="B47" s="407" t="s">
        <v>143</v>
      </c>
      <c r="C47" s="408"/>
      <c r="D47" s="408"/>
      <c r="E47" s="40"/>
      <c r="F47" s="220"/>
      <c r="G47" s="220"/>
      <c r="H47" s="220">
        <f>SUM(H4:H46)</f>
        <v>38940</v>
      </c>
      <c r="I47" s="40"/>
      <c r="J47" s="218">
        <f>SUM(J4:J46)</f>
        <v>38940</v>
      </c>
    </row>
  </sheetData>
  <sheetProtection/>
  <mergeCells count="51">
    <mergeCell ref="A1:A3"/>
    <mergeCell ref="B1:D3"/>
    <mergeCell ref="E1:E3"/>
    <mergeCell ref="F1:F3"/>
    <mergeCell ref="B5:D5"/>
    <mergeCell ref="B6:D6"/>
    <mergeCell ref="B7:D7"/>
    <mergeCell ref="B8:D8"/>
    <mergeCell ref="G1:H1"/>
    <mergeCell ref="I1:J2"/>
    <mergeCell ref="G2:H2"/>
    <mergeCell ref="B4:D4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B37:D37"/>
    <mergeCell ref="B38:D38"/>
    <mergeCell ref="B39:D39"/>
    <mergeCell ref="B40:D40"/>
    <mergeCell ref="B33:D33"/>
    <mergeCell ref="B34:D34"/>
    <mergeCell ref="B35:D35"/>
    <mergeCell ref="B36:D36"/>
    <mergeCell ref="B45:D45"/>
    <mergeCell ref="B46:D46"/>
    <mergeCell ref="B47:D47"/>
    <mergeCell ref="B41:D41"/>
    <mergeCell ref="B42:D42"/>
    <mergeCell ref="B43:D43"/>
    <mergeCell ref="B44:D4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63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6" sqref="K16"/>
    </sheetView>
  </sheetViews>
  <sheetFormatPr defaultColWidth="9.140625" defaultRowHeight="12.75"/>
  <cols>
    <col min="1" max="1" width="4.140625" style="0" customWidth="1"/>
    <col min="4" max="4" width="26.57421875" style="0" customWidth="1"/>
    <col min="5" max="5" width="11.8515625" style="0" customWidth="1"/>
    <col min="7" max="7" width="8.7109375" style="0" customWidth="1"/>
    <col min="8" max="8" width="7.7109375" style="0" customWidth="1"/>
    <col min="22" max="22" width="8.00390625" style="0" customWidth="1"/>
  </cols>
  <sheetData>
    <row r="2" spans="1:14" ht="15.75">
      <c r="A2" s="443" t="s">
        <v>144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15.7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40" ht="12.75">
      <c r="A4" s="418" t="s">
        <v>95</v>
      </c>
      <c r="B4" s="419" t="s">
        <v>5</v>
      </c>
      <c r="C4" s="420"/>
      <c r="D4" s="421"/>
      <c r="E4" s="418" t="s">
        <v>96</v>
      </c>
      <c r="F4" s="428" t="s">
        <v>97</v>
      </c>
      <c r="G4" s="445" t="s">
        <v>145</v>
      </c>
      <c r="H4" s="412"/>
      <c r="I4" s="445" t="s">
        <v>145</v>
      </c>
      <c r="J4" s="412"/>
      <c r="K4" s="445" t="s">
        <v>145</v>
      </c>
      <c r="L4" s="412"/>
      <c r="M4" s="441" t="s">
        <v>146</v>
      </c>
      <c r="N4" s="442"/>
      <c r="O4" s="441" t="s">
        <v>146</v>
      </c>
      <c r="P4" s="442"/>
      <c r="Q4" s="441" t="s">
        <v>146</v>
      </c>
      <c r="R4" s="442"/>
      <c r="S4" s="441" t="s">
        <v>146</v>
      </c>
      <c r="T4" s="442"/>
      <c r="U4" s="442" t="s">
        <v>147</v>
      </c>
      <c r="V4" s="442"/>
      <c r="W4" s="442" t="s">
        <v>147</v>
      </c>
      <c r="X4" s="442"/>
      <c r="Y4" s="441" t="s">
        <v>148</v>
      </c>
      <c r="Z4" s="442"/>
      <c r="AA4" s="441" t="s">
        <v>148</v>
      </c>
      <c r="AB4" s="442"/>
      <c r="AC4" s="441" t="s">
        <v>148</v>
      </c>
      <c r="AD4" s="442"/>
      <c r="AE4" s="441" t="s">
        <v>148</v>
      </c>
      <c r="AF4" s="442"/>
      <c r="AG4" s="441" t="s">
        <v>148</v>
      </c>
      <c r="AH4" s="442"/>
      <c r="AI4" s="413" t="s">
        <v>99</v>
      </c>
      <c r="AJ4" s="414"/>
      <c r="AK4" s="35"/>
      <c r="AL4" s="35"/>
      <c r="AM4" s="35"/>
      <c r="AN4" s="35"/>
    </row>
    <row r="5" spans="1:40" ht="12.75">
      <c r="A5" s="418"/>
      <c r="B5" s="422"/>
      <c r="C5" s="423"/>
      <c r="D5" s="424"/>
      <c r="E5" s="418"/>
      <c r="F5" s="429"/>
      <c r="G5" s="417">
        <v>6</v>
      </c>
      <c r="H5" s="417"/>
      <c r="I5" s="417">
        <v>9</v>
      </c>
      <c r="J5" s="417"/>
      <c r="K5" s="417">
        <v>11</v>
      </c>
      <c r="L5" s="417"/>
      <c r="M5" s="440">
        <v>1</v>
      </c>
      <c r="N5" s="440"/>
      <c r="O5" s="440">
        <v>3</v>
      </c>
      <c r="P5" s="440"/>
      <c r="Q5" s="440">
        <v>4</v>
      </c>
      <c r="R5" s="440"/>
      <c r="S5" s="440">
        <v>5</v>
      </c>
      <c r="T5" s="440"/>
      <c r="U5" s="440">
        <v>9</v>
      </c>
      <c r="V5" s="440"/>
      <c r="W5" s="440">
        <v>19</v>
      </c>
      <c r="X5" s="440"/>
      <c r="Y5" s="440">
        <v>58</v>
      </c>
      <c r="Z5" s="440"/>
      <c r="AA5" s="439" t="s">
        <v>149</v>
      </c>
      <c r="AB5" s="440"/>
      <c r="AC5" s="439" t="s">
        <v>150</v>
      </c>
      <c r="AD5" s="440"/>
      <c r="AE5" s="439" t="s">
        <v>151</v>
      </c>
      <c r="AF5" s="440"/>
      <c r="AG5" s="440">
        <v>34</v>
      </c>
      <c r="AH5" s="440"/>
      <c r="AI5" s="415"/>
      <c r="AJ5" s="416"/>
      <c r="AK5" s="35"/>
      <c r="AL5" s="35"/>
      <c r="AM5" s="35"/>
      <c r="AN5" s="35"/>
    </row>
    <row r="6" spans="1:40" ht="25.5">
      <c r="A6" s="418"/>
      <c r="B6" s="425"/>
      <c r="C6" s="426"/>
      <c r="D6" s="427"/>
      <c r="E6" s="418"/>
      <c r="F6" s="430"/>
      <c r="G6" s="216" t="s">
        <v>2</v>
      </c>
      <c r="H6" s="214" t="s">
        <v>77</v>
      </c>
      <c r="I6" s="216" t="s">
        <v>2</v>
      </c>
      <c r="J6" s="214" t="s">
        <v>77</v>
      </c>
      <c r="K6" s="216" t="s">
        <v>2</v>
      </c>
      <c r="L6" s="214" t="s">
        <v>77</v>
      </c>
      <c r="M6" s="216" t="s">
        <v>2</v>
      </c>
      <c r="N6" s="214" t="s">
        <v>77</v>
      </c>
      <c r="O6" s="216" t="s">
        <v>2</v>
      </c>
      <c r="P6" s="214" t="s">
        <v>77</v>
      </c>
      <c r="Q6" s="216" t="s">
        <v>2</v>
      </c>
      <c r="R6" s="214" t="s">
        <v>77</v>
      </c>
      <c r="S6" s="216" t="s">
        <v>2</v>
      </c>
      <c r="T6" s="214" t="s">
        <v>77</v>
      </c>
      <c r="U6" s="216" t="s">
        <v>2</v>
      </c>
      <c r="V6" s="214" t="s">
        <v>77</v>
      </c>
      <c r="W6" s="216" t="s">
        <v>2</v>
      </c>
      <c r="X6" s="214" t="s">
        <v>77</v>
      </c>
      <c r="Y6" s="216" t="s">
        <v>2</v>
      </c>
      <c r="Z6" s="214" t="s">
        <v>77</v>
      </c>
      <c r="AA6" s="216" t="s">
        <v>2</v>
      </c>
      <c r="AB6" s="214" t="s">
        <v>77</v>
      </c>
      <c r="AC6" s="216" t="s">
        <v>2</v>
      </c>
      <c r="AD6" s="214" t="s">
        <v>77</v>
      </c>
      <c r="AE6" s="216" t="s">
        <v>2</v>
      </c>
      <c r="AF6" s="214" t="s">
        <v>77</v>
      </c>
      <c r="AG6" s="216" t="s">
        <v>2</v>
      </c>
      <c r="AH6" s="214" t="s">
        <v>77</v>
      </c>
      <c r="AI6" s="216" t="s">
        <v>2</v>
      </c>
      <c r="AJ6" s="214" t="s">
        <v>77</v>
      </c>
      <c r="AK6" s="35"/>
      <c r="AL6" s="35"/>
      <c r="AM6" s="35"/>
      <c r="AN6" s="35"/>
    </row>
    <row r="7" spans="1:40" ht="12.75">
      <c r="A7" s="65">
        <v>1</v>
      </c>
      <c r="B7" s="436" t="s">
        <v>100</v>
      </c>
      <c r="C7" s="437"/>
      <c r="D7" s="437"/>
      <c r="E7" s="65" t="s">
        <v>23</v>
      </c>
      <c r="F7" s="217">
        <v>34000</v>
      </c>
      <c r="G7" s="218"/>
      <c r="H7" s="218">
        <f>F7*G7</f>
        <v>0</v>
      </c>
      <c r="I7" s="218">
        <v>1</v>
      </c>
      <c r="J7" s="218">
        <f>F7*I7</f>
        <v>34000</v>
      </c>
      <c r="K7" s="218"/>
      <c r="L7" s="218">
        <f>K7*F7</f>
        <v>0</v>
      </c>
      <c r="M7" s="218"/>
      <c r="N7" s="218">
        <f>M7*F7</f>
        <v>0</v>
      </c>
      <c r="O7" s="218"/>
      <c r="P7" s="218">
        <f>O7*F7</f>
        <v>0</v>
      </c>
      <c r="Q7" s="218"/>
      <c r="R7" s="218">
        <f>Q7*F7</f>
        <v>0</v>
      </c>
      <c r="S7" s="218"/>
      <c r="T7" s="218">
        <f>F7*S7</f>
        <v>0</v>
      </c>
      <c r="U7" s="218"/>
      <c r="V7" s="218">
        <f>U7*F7</f>
        <v>0</v>
      </c>
      <c r="W7" s="218"/>
      <c r="X7" s="218">
        <f>W7*F7</f>
        <v>0</v>
      </c>
      <c r="Y7" s="218"/>
      <c r="Z7" s="218">
        <f>Y7*F7</f>
        <v>0</v>
      </c>
      <c r="AA7" s="218"/>
      <c r="AB7" s="218">
        <f>AA7*F7</f>
        <v>0</v>
      </c>
      <c r="AC7" s="218"/>
      <c r="AD7" s="218">
        <f>AC7*F7</f>
        <v>0</v>
      </c>
      <c r="AE7" s="218"/>
      <c r="AF7" s="218">
        <f>AE7*F7</f>
        <v>0</v>
      </c>
      <c r="AG7" s="218"/>
      <c r="AH7" s="218">
        <f>AG7*F7</f>
        <v>0</v>
      </c>
      <c r="AI7" s="218">
        <f>G7+I7+K7+M7+O7+Q7+S7+U7+W7+Y7+AA7+AC7+AE7+AG7</f>
        <v>1</v>
      </c>
      <c r="AJ7" s="218">
        <f>H7+J7+L7+N7+P7+R7+T7+V7+X7+Z7+AB7+AD7+AF7+AH7</f>
        <v>34000</v>
      </c>
      <c r="AK7" s="35"/>
      <c r="AL7" s="35"/>
      <c r="AM7" s="35"/>
      <c r="AN7" s="35"/>
    </row>
    <row r="8" spans="1:40" ht="12.75">
      <c r="A8" s="65">
        <v>2</v>
      </c>
      <c r="B8" s="438" t="s">
        <v>101</v>
      </c>
      <c r="C8" s="432"/>
      <c r="D8" s="433"/>
      <c r="E8" s="65" t="s">
        <v>23</v>
      </c>
      <c r="F8" s="218">
        <v>46000</v>
      </c>
      <c r="G8" s="218"/>
      <c r="H8" s="218">
        <f aca="true" t="shared" si="0" ref="H8:H50">F8*G8</f>
        <v>0</v>
      </c>
      <c r="I8" s="218"/>
      <c r="J8" s="218">
        <f aca="true" t="shared" si="1" ref="J8:J50">F8*I8</f>
        <v>0</v>
      </c>
      <c r="K8" s="218"/>
      <c r="L8" s="218">
        <f aca="true" t="shared" si="2" ref="L8:L50">K8*F8</f>
        <v>0</v>
      </c>
      <c r="M8" s="218"/>
      <c r="N8" s="218">
        <f aca="true" t="shared" si="3" ref="N8:N50">M8*F8</f>
        <v>0</v>
      </c>
      <c r="O8" s="218"/>
      <c r="P8" s="218">
        <f aca="true" t="shared" si="4" ref="P8:P50">O8*F8</f>
        <v>0</v>
      </c>
      <c r="Q8" s="218"/>
      <c r="R8" s="218">
        <f aca="true" t="shared" si="5" ref="R8:R50">Q8*F8</f>
        <v>0</v>
      </c>
      <c r="S8" s="218"/>
      <c r="T8" s="218">
        <f aca="true" t="shared" si="6" ref="T8:T50">F8*S8</f>
        <v>0</v>
      </c>
      <c r="U8" s="218"/>
      <c r="V8" s="218">
        <f aca="true" t="shared" si="7" ref="V8:V50">U8*F8</f>
        <v>0</v>
      </c>
      <c r="W8" s="218"/>
      <c r="X8" s="218">
        <f aca="true" t="shared" si="8" ref="X8:X50">W8*F8</f>
        <v>0</v>
      </c>
      <c r="Y8" s="218"/>
      <c r="Z8" s="218">
        <f aca="true" t="shared" si="9" ref="Z8:Z50">Y8*F8</f>
        <v>0</v>
      </c>
      <c r="AA8" s="218"/>
      <c r="AB8" s="218">
        <f aca="true" t="shared" si="10" ref="AB8:AB50">AA8*F8</f>
        <v>0</v>
      </c>
      <c r="AC8" s="218"/>
      <c r="AD8" s="218">
        <f aca="true" t="shared" si="11" ref="AD8:AD50">AC8*F8</f>
        <v>0</v>
      </c>
      <c r="AE8" s="218"/>
      <c r="AF8" s="218">
        <f aca="true" t="shared" si="12" ref="AF8:AF50">AE8*F8</f>
        <v>0</v>
      </c>
      <c r="AG8" s="218"/>
      <c r="AH8" s="218">
        <f aca="true" t="shared" si="13" ref="AH8:AH50">AG8*F8</f>
        <v>0</v>
      </c>
      <c r="AI8" s="218">
        <f aca="true" t="shared" si="14" ref="AI8:AJ50">G8+I8+K8+M8+O8+Q8+S8+U8+W8+Y8+AA8+AC8+AE8+AG8</f>
        <v>0</v>
      </c>
      <c r="AJ8" s="218">
        <f t="shared" si="14"/>
        <v>0</v>
      </c>
      <c r="AK8" s="35"/>
      <c r="AL8" s="35"/>
      <c r="AM8" s="35"/>
      <c r="AN8" s="35"/>
    </row>
    <row r="9" spans="1:40" ht="12.75">
      <c r="A9" s="65">
        <v>3</v>
      </c>
      <c r="B9" s="431" t="s">
        <v>102</v>
      </c>
      <c r="C9" s="432"/>
      <c r="D9" s="433"/>
      <c r="E9" s="65" t="s">
        <v>23</v>
      </c>
      <c r="F9" s="218">
        <v>2090</v>
      </c>
      <c r="G9" s="218"/>
      <c r="H9" s="218">
        <f t="shared" si="0"/>
        <v>0</v>
      </c>
      <c r="I9" s="218"/>
      <c r="J9" s="218">
        <f t="shared" si="1"/>
        <v>0</v>
      </c>
      <c r="K9" s="218"/>
      <c r="L9" s="218">
        <f t="shared" si="2"/>
        <v>0</v>
      </c>
      <c r="M9" s="218"/>
      <c r="N9" s="218">
        <f t="shared" si="3"/>
        <v>0</v>
      </c>
      <c r="O9" s="218"/>
      <c r="P9" s="218">
        <f t="shared" si="4"/>
        <v>0</v>
      </c>
      <c r="Q9" s="218"/>
      <c r="R9" s="218">
        <f t="shared" si="5"/>
        <v>0</v>
      </c>
      <c r="S9" s="218"/>
      <c r="T9" s="218">
        <f t="shared" si="6"/>
        <v>0</v>
      </c>
      <c r="U9" s="218"/>
      <c r="V9" s="218">
        <f t="shared" si="7"/>
        <v>0</v>
      </c>
      <c r="W9" s="218"/>
      <c r="X9" s="218">
        <f t="shared" si="8"/>
        <v>0</v>
      </c>
      <c r="Y9" s="218"/>
      <c r="Z9" s="218">
        <f t="shared" si="9"/>
        <v>0</v>
      </c>
      <c r="AA9" s="218"/>
      <c r="AB9" s="218">
        <f t="shared" si="10"/>
        <v>0</v>
      </c>
      <c r="AC9" s="218"/>
      <c r="AD9" s="218">
        <f t="shared" si="11"/>
        <v>0</v>
      </c>
      <c r="AE9" s="218"/>
      <c r="AF9" s="218">
        <f t="shared" si="12"/>
        <v>0</v>
      </c>
      <c r="AG9" s="218"/>
      <c r="AH9" s="218">
        <f t="shared" si="13"/>
        <v>0</v>
      </c>
      <c r="AI9" s="218">
        <f t="shared" si="14"/>
        <v>0</v>
      </c>
      <c r="AJ9" s="218">
        <f t="shared" si="14"/>
        <v>0</v>
      </c>
      <c r="AK9" s="35"/>
      <c r="AL9" s="35"/>
      <c r="AM9" s="35"/>
      <c r="AN9" s="35"/>
    </row>
    <row r="10" spans="1:40" ht="12.75">
      <c r="A10" s="65">
        <v>4</v>
      </c>
      <c r="B10" s="431" t="s">
        <v>103</v>
      </c>
      <c r="C10" s="432"/>
      <c r="D10" s="433"/>
      <c r="E10" s="65" t="s">
        <v>23</v>
      </c>
      <c r="F10" s="218">
        <v>400</v>
      </c>
      <c r="G10" s="218"/>
      <c r="H10" s="218">
        <f t="shared" si="0"/>
        <v>0</v>
      </c>
      <c r="I10" s="218"/>
      <c r="J10" s="218">
        <f t="shared" si="1"/>
        <v>0</v>
      </c>
      <c r="K10" s="218"/>
      <c r="L10" s="218">
        <f t="shared" si="2"/>
        <v>0</v>
      </c>
      <c r="M10" s="218"/>
      <c r="N10" s="218">
        <f t="shared" si="3"/>
        <v>0</v>
      </c>
      <c r="O10" s="218"/>
      <c r="P10" s="218">
        <f t="shared" si="4"/>
        <v>0</v>
      </c>
      <c r="Q10" s="218"/>
      <c r="R10" s="218">
        <f t="shared" si="5"/>
        <v>0</v>
      </c>
      <c r="S10" s="218"/>
      <c r="T10" s="218">
        <f t="shared" si="6"/>
        <v>0</v>
      </c>
      <c r="U10" s="218"/>
      <c r="V10" s="218">
        <f t="shared" si="7"/>
        <v>0</v>
      </c>
      <c r="W10" s="218"/>
      <c r="X10" s="218">
        <f t="shared" si="8"/>
        <v>0</v>
      </c>
      <c r="Y10" s="218"/>
      <c r="Z10" s="218">
        <f t="shared" si="9"/>
        <v>0</v>
      </c>
      <c r="AA10" s="218"/>
      <c r="AB10" s="218">
        <f t="shared" si="10"/>
        <v>0</v>
      </c>
      <c r="AC10" s="218"/>
      <c r="AD10" s="218">
        <f t="shared" si="11"/>
        <v>0</v>
      </c>
      <c r="AE10" s="218"/>
      <c r="AF10" s="218">
        <f t="shared" si="12"/>
        <v>0</v>
      </c>
      <c r="AG10" s="218"/>
      <c r="AH10" s="218">
        <f t="shared" si="13"/>
        <v>0</v>
      </c>
      <c r="AI10" s="218">
        <f t="shared" si="14"/>
        <v>0</v>
      </c>
      <c r="AJ10" s="218">
        <f t="shared" si="14"/>
        <v>0</v>
      </c>
      <c r="AK10" s="35"/>
      <c r="AL10" s="35"/>
      <c r="AM10" s="35"/>
      <c r="AN10" s="35"/>
    </row>
    <row r="11" spans="1:40" ht="12.75">
      <c r="A11" s="65">
        <v>5</v>
      </c>
      <c r="B11" s="437" t="s">
        <v>104</v>
      </c>
      <c r="C11" s="437"/>
      <c r="D11" s="437"/>
      <c r="E11" s="65" t="s">
        <v>23</v>
      </c>
      <c r="F11" s="218">
        <v>6000</v>
      </c>
      <c r="G11" s="218"/>
      <c r="H11" s="218">
        <f t="shared" si="0"/>
        <v>0</v>
      </c>
      <c r="I11" s="218">
        <v>1</v>
      </c>
      <c r="J11" s="218">
        <f t="shared" si="1"/>
        <v>6000</v>
      </c>
      <c r="K11" s="218"/>
      <c r="L11" s="218">
        <f t="shared" si="2"/>
        <v>0</v>
      </c>
      <c r="M11" s="218">
        <f>1*0+1</f>
        <v>1</v>
      </c>
      <c r="N11" s="218">
        <f t="shared" si="3"/>
        <v>6000</v>
      </c>
      <c r="O11" s="218">
        <f>1*0</f>
        <v>0</v>
      </c>
      <c r="P11" s="218">
        <f t="shared" si="4"/>
        <v>0</v>
      </c>
      <c r="Q11" s="218">
        <f>1*0</f>
        <v>0</v>
      </c>
      <c r="R11" s="218">
        <f t="shared" si="5"/>
        <v>0</v>
      </c>
      <c r="S11" s="218">
        <v>1</v>
      </c>
      <c r="T11" s="218">
        <f t="shared" si="6"/>
        <v>6000</v>
      </c>
      <c r="U11" s="218">
        <v>1</v>
      </c>
      <c r="V11" s="218">
        <f t="shared" si="7"/>
        <v>6000</v>
      </c>
      <c r="W11" s="218">
        <v>1</v>
      </c>
      <c r="X11" s="218">
        <f t="shared" si="8"/>
        <v>6000</v>
      </c>
      <c r="Y11" s="218"/>
      <c r="Z11" s="218">
        <f t="shared" si="9"/>
        <v>0</v>
      </c>
      <c r="AA11" s="218"/>
      <c r="AB11" s="218">
        <f t="shared" si="10"/>
        <v>0</v>
      </c>
      <c r="AC11" s="218"/>
      <c r="AD11" s="218">
        <f t="shared" si="11"/>
        <v>0</v>
      </c>
      <c r="AE11" s="218"/>
      <c r="AF11" s="218">
        <f t="shared" si="12"/>
        <v>0</v>
      </c>
      <c r="AG11" s="218"/>
      <c r="AH11" s="218">
        <f t="shared" si="13"/>
        <v>0</v>
      </c>
      <c r="AI11" s="218">
        <f t="shared" si="14"/>
        <v>5</v>
      </c>
      <c r="AJ11" s="218">
        <f t="shared" si="14"/>
        <v>30000</v>
      </c>
      <c r="AK11" s="35"/>
      <c r="AL11" s="35"/>
      <c r="AM11" s="35"/>
      <c r="AN11" s="35"/>
    </row>
    <row r="12" spans="1:40" ht="12.75">
      <c r="A12" s="65">
        <v>6</v>
      </c>
      <c r="B12" s="431" t="s">
        <v>105</v>
      </c>
      <c r="C12" s="434"/>
      <c r="D12" s="435"/>
      <c r="E12" s="65" t="s">
        <v>23</v>
      </c>
      <c r="F12" s="218">
        <v>4250</v>
      </c>
      <c r="G12" s="218">
        <v>4</v>
      </c>
      <c r="H12" s="218">
        <f t="shared" si="0"/>
        <v>17000</v>
      </c>
      <c r="I12" s="218">
        <v>5</v>
      </c>
      <c r="J12" s="218">
        <f t="shared" si="1"/>
        <v>21250</v>
      </c>
      <c r="K12" s="218">
        <v>5</v>
      </c>
      <c r="L12" s="218">
        <f t="shared" si="2"/>
        <v>21250</v>
      </c>
      <c r="M12" s="218"/>
      <c r="N12" s="218">
        <f t="shared" si="3"/>
        <v>0</v>
      </c>
      <c r="O12" s="218"/>
      <c r="P12" s="218">
        <f t="shared" si="4"/>
        <v>0</v>
      </c>
      <c r="Q12" s="218"/>
      <c r="R12" s="218">
        <f t="shared" si="5"/>
        <v>0</v>
      </c>
      <c r="S12" s="218"/>
      <c r="T12" s="218">
        <f t="shared" si="6"/>
        <v>0</v>
      </c>
      <c r="U12" s="218"/>
      <c r="V12" s="218">
        <f t="shared" si="7"/>
        <v>0</v>
      </c>
      <c r="W12" s="218"/>
      <c r="X12" s="218">
        <f t="shared" si="8"/>
        <v>0</v>
      </c>
      <c r="Y12" s="218"/>
      <c r="Z12" s="218">
        <f t="shared" si="9"/>
        <v>0</v>
      </c>
      <c r="AA12" s="218"/>
      <c r="AB12" s="218">
        <f t="shared" si="10"/>
        <v>0</v>
      </c>
      <c r="AC12" s="218"/>
      <c r="AD12" s="218">
        <f t="shared" si="11"/>
        <v>0</v>
      </c>
      <c r="AE12" s="218"/>
      <c r="AF12" s="218">
        <f t="shared" si="12"/>
        <v>0</v>
      </c>
      <c r="AG12" s="218"/>
      <c r="AH12" s="218">
        <f t="shared" si="13"/>
        <v>0</v>
      </c>
      <c r="AI12" s="218">
        <f t="shared" si="14"/>
        <v>14</v>
      </c>
      <c r="AJ12" s="218">
        <f t="shared" si="14"/>
        <v>59500</v>
      </c>
      <c r="AK12" s="35"/>
      <c r="AL12" s="35"/>
      <c r="AM12" s="35"/>
      <c r="AN12" s="35"/>
    </row>
    <row r="13" spans="1:40" ht="12.75">
      <c r="A13" s="65">
        <v>7</v>
      </c>
      <c r="B13" s="438" t="s">
        <v>106</v>
      </c>
      <c r="C13" s="434"/>
      <c r="D13" s="435"/>
      <c r="E13" s="65" t="s">
        <v>23</v>
      </c>
      <c r="F13" s="218">
        <v>3300</v>
      </c>
      <c r="G13" s="218"/>
      <c r="H13" s="218">
        <f t="shared" si="0"/>
        <v>0</v>
      </c>
      <c r="I13" s="218"/>
      <c r="J13" s="218">
        <f t="shared" si="1"/>
        <v>0</v>
      </c>
      <c r="K13" s="218"/>
      <c r="L13" s="218">
        <f t="shared" si="2"/>
        <v>0</v>
      </c>
      <c r="M13" s="218">
        <f>4*0</f>
        <v>0</v>
      </c>
      <c r="N13" s="218">
        <f t="shared" si="3"/>
        <v>0</v>
      </c>
      <c r="O13" s="218">
        <f>4*0</f>
        <v>0</v>
      </c>
      <c r="P13" s="218">
        <f t="shared" si="4"/>
        <v>0</v>
      </c>
      <c r="Q13" s="218">
        <f>4*0</f>
        <v>0</v>
      </c>
      <c r="R13" s="218">
        <f t="shared" si="5"/>
        <v>0</v>
      </c>
      <c r="S13" s="218">
        <f>4*0</f>
        <v>0</v>
      </c>
      <c r="T13" s="218">
        <f t="shared" si="6"/>
        <v>0</v>
      </c>
      <c r="U13" s="218">
        <v>4</v>
      </c>
      <c r="V13" s="218">
        <f t="shared" si="7"/>
        <v>13200</v>
      </c>
      <c r="W13" s="218">
        <v>4</v>
      </c>
      <c r="X13" s="218">
        <f t="shared" si="8"/>
        <v>13200</v>
      </c>
      <c r="Y13" s="218"/>
      <c r="Z13" s="218">
        <f t="shared" si="9"/>
        <v>0</v>
      </c>
      <c r="AA13" s="218"/>
      <c r="AB13" s="218">
        <f t="shared" si="10"/>
        <v>0</v>
      </c>
      <c r="AC13" s="218"/>
      <c r="AD13" s="218">
        <f t="shared" si="11"/>
        <v>0</v>
      </c>
      <c r="AE13" s="218"/>
      <c r="AF13" s="218">
        <f t="shared" si="12"/>
        <v>0</v>
      </c>
      <c r="AG13" s="218"/>
      <c r="AH13" s="218">
        <f t="shared" si="13"/>
        <v>0</v>
      </c>
      <c r="AI13" s="218">
        <f t="shared" si="14"/>
        <v>8</v>
      </c>
      <c r="AJ13" s="218">
        <f t="shared" si="14"/>
        <v>26400</v>
      </c>
      <c r="AK13" s="35"/>
      <c r="AL13" s="35"/>
      <c r="AM13" s="35"/>
      <c r="AN13" s="35"/>
    </row>
    <row r="14" spans="1:40" ht="12.75">
      <c r="A14" s="65">
        <v>8</v>
      </c>
      <c r="B14" s="436" t="s">
        <v>107</v>
      </c>
      <c r="C14" s="437"/>
      <c r="D14" s="437"/>
      <c r="E14" s="65" t="s">
        <v>23</v>
      </c>
      <c r="F14" s="218">
        <v>85</v>
      </c>
      <c r="G14" s="218">
        <v>28</v>
      </c>
      <c r="H14" s="218">
        <f t="shared" si="0"/>
        <v>2380</v>
      </c>
      <c r="I14" s="218">
        <v>40</v>
      </c>
      <c r="J14" s="218">
        <f t="shared" si="1"/>
        <v>3400</v>
      </c>
      <c r="K14" s="218">
        <v>40</v>
      </c>
      <c r="L14" s="218">
        <f t="shared" si="2"/>
        <v>3400</v>
      </c>
      <c r="M14" s="218">
        <f>12*0</f>
        <v>0</v>
      </c>
      <c r="N14" s="218">
        <f t="shared" si="3"/>
        <v>0</v>
      </c>
      <c r="O14" s="218">
        <f>12*0</f>
        <v>0</v>
      </c>
      <c r="P14" s="218">
        <f t="shared" si="4"/>
        <v>0</v>
      </c>
      <c r="Q14" s="218">
        <f>12*0</f>
        <v>0</v>
      </c>
      <c r="R14" s="218">
        <f t="shared" si="5"/>
        <v>0</v>
      </c>
      <c r="S14" s="218">
        <f>12*0</f>
        <v>0</v>
      </c>
      <c r="T14" s="218">
        <f t="shared" si="6"/>
        <v>0</v>
      </c>
      <c r="U14" s="218">
        <v>12</v>
      </c>
      <c r="V14" s="218">
        <f t="shared" si="7"/>
        <v>1020</v>
      </c>
      <c r="W14" s="218">
        <v>12</v>
      </c>
      <c r="X14" s="218">
        <f t="shared" si="8"/>
        <v>1020</v>
      </c>
      <c r="Y14" s="218">
        <f>42*0</f>
        <v>0</v>
      </c>
      <c r="Z14" s="218">
        <f t="shared" si="9"/>
        <v>0</v>
      </c>
      <c r="AA14" s="218">
        <f>42*0</f>
        <v>0</v>
      </c>
      <c r="AB14" s="218">
        <f t="shared" si="10"/>
        <v>0</v>
      </c>
      <c r="AC14" s="218">
        <f>48*0</f>
        <v>0</v>
      </c>
      <c r="AD14" s="218">
        <f t="shared" si="11"/>
        <v>0</v>
      </c>
      <c r="AE14" s="218">
        <f>64*0</f>
        <v>0</v>
      </c>
      <c r="AF14" s="218">
        <f t="shared" si="12"/>
        <v>0</v>
      </c>
      <c r="AG14" s="218">
        <f>48*0</f>
        <v>0</v>
      </c>
      <c r="AH14" s="218">
        <f t="shared" si="13"/>
        <v>0</v>
      </c>
      <c r="AI14" s="218">
        <f t="shared" si="14"/>
        <v>132</v>
      </c>
      <c r="AJ14" s="218">
        <f t="shared" si="14"/>
        <v>11220</v>
      </c>
      <c r="AK14" s="35"/>
      <c r="AL14" s="35"/>
      <c r="AM14" s="35"/>
      <c r="AN14" s="35"/>
    </row>
    <row r="15" spans="1:40" ht="12.75">
      <c r="A15" s="65">
        <v>9</v>
      </c>
      <c r="B15" s="436" t="s">
        <v>108</v>
      </c>
      <c r="C15" s="437"/>
      <c r="D15" s="437"/>
      <c r="E15" s="65" t="s">
        <v>23</v>
      </c>
      <c r="F15" s="218">
        <f>160*1.1</f>
        <v>176</v>
      </c>
      <c r="G15" s="218">
        <v>12</v>
      </c>
      <c r="H15" s="218">
        <f t="shared" si="0"/>
        <v>2112</v>
      </c>
      <c r="I15" s="218">
        <v>20</v>
      </c>
      <c r="J15" s="218">
        <f t="shared" si="1"/>
        <v>3520</v>
      </c>
      <c r="K15" s="218">
        <v>20</v>
      </c>
      <c r="L15" s="218">
        <f t="shared" si="2"/>
        <v>3520</v>
      </c>
      <c r="M15" s="218">
        <f>12*0</f>
        <v>0</v>
      </c>
      <c r="N15" s="218">
        <f t="shared" si="3"/>
        <v>0</v>
      </c>
      <c r="O15" s="218">
        <f>12*0</f>
        <v>0</v>
      </c>
      <c r="P15" s="218">
        <f t="shared" si="4"/>
        <v>0</v>
      </c>
      <c r="Q15" s="218">
        <f>12*0</f>
        <v>0</v>
      </c>
      <c r="R15" s="218">
        <f t="shared" si="5"/>
        <v>0</v>
      </c>
      <c r="S15" s="218">
        <v>12</v>
      </c>
      <c r="T15" s="218">
        <f t="shared" si="6"/>
        <v>2112</v>
      </c>
      <c r="U15" s="218">
        <v>12</v>
      </c>
      <c r="V15" s="218">
        <f t="shared" si="7"/>
        <v>2112</v>
      </c>
      <c r="W15" s="218">
        <v>12</v>
      </c>
      <c r="X15" s="218">
        <f t="shared" si="8"/>
        <v>2112</v>
      </c>
      <c r="Y15" s="218">
        <f>42*0</f>
        <v>0</v>
      </c>
      <c r="Z15" s="218">
        <f t="shared" si="9"/>
        <v>0</v>
      </c>
      <c r="AA15" s="218">
        <f>42*0</f>
        <v>0</v>
      </c>
      <c r="AB15" s="218">
        <f t="shared" si="10"/>
        <v>0</v>
      </c>
      <c r="AC15" s="218">
        <f>40*0</f>
        <v>0</v>
      </c>
      <c r="AD15" s="218">
        <f t="shared" si="11"/>
        <v>0</v>
      </c>
      <c r="AE15" s="218">
        <f>56*0</f>
        <v>0</v>
      </c>
      <c r="AF15" s="218">
        <f t="shared" si="12"/>
        <v>0</v>
      </c>
      <c r="AG15" s="218">
        <f>40*0</f>
        <v>0</v>
      </c>
      <c r="AH15" s="218">
        <f t="shared" si="13"/>
        <v>0</v>
      </c>
      <c r="AI15" s="218">
        <f t="shared" si="14"/>
        <v>88</v>
      </c>
      <c r="AJ15" s="218">
        <f t="shared" si="14"/>
        <v>15488</v>
      </c>
      <c r="AK15" s="35"/>
      <c r="AL15" s="35"/>
      <c r="AM15" s="35"/>
      <c r="AN15" s="35"/>
    </row>
    <row r="16" spans="1:40" ht="12.75">
      <c r="A16" s="65">
        <v>10</v>
      </c>
      <c r="B16" s="436" t="s">
        <v>109</v>
      </c>
      <c r="C16" s="437"/>
      <c r="D16" s="437"/>
      <c r="E16" s="65" t="s">
        <v>23</v>
      </c>
      <c r="F16" s="218">
        <f>260*1.1</f>
        <v>286</v>
      </c>
      <c r="G16" s="218">
        <v>4</v>
      </c>
      <c r="H16" s="218">
        <f t="shared" si="0"/>
        <v>1144</v>
      </c>
      <c r="I16" s="218"/>
      <c r="J16" s="218">
        <f t="shared" si="1"/>
        <v>0</v>
      </c>
      <c r="K16" s="218"/>
      <c r="L16" s="218">
        <f t="shared" si="2"/>
        <v>0</v>
      </c>
      <c r="M16" s="218">
        <f>4*0</f>
        <v>0</v>
      </c>
      <c r="N16" s="218">
        <f t="shared" si="3"/>
        <v>0</v>
      </c>
      <c r="O16" s="218">
        <f>4*0</f>
        <v>0</v>
      </c>
      <c r="P16" s="218">
        <f t="shared" si="4"/>
        <v>0</v>
      </c>
      <c r="Q16" s="218">
        <f>4*0</f>
        <v>0</v>
      </c>
      <c r="R16" s="218">
        <f t="shared" si="5"/>
        <v>0</v>
      </c>
      <c r="S16" s="218">
        <v>4</v>
      </c>
      <c r="T16" s="218">
        <f t="shared" si="6"/>
        <v>1144</v>
      </c>
      <c r="U16" s="218">
        <v>4</v>
      </c>
      <c r="V16" s="218">
        <f t="shared" si="7"/>
        <v>1144</v>
      </c>
      <c r="W16" s="218">
        <v>4</v>
      </c>
      <c r="X16" s="218">
        <f t="shared" si="8"/>
        <v>1144</v>
      </c>
      <c r="Y16" s="218"/>
      <c r="Z16" s="218">
        <f t="shared" si="9"/>
        <v>0</v>
      </c>
      <c r="AA16" s="218"/>
      <c r="AB16" s="218">
        <f t="shared" si="10"/>
        <v>0</v>
      </c>
      <c r="AC16" s="218"/>
      <c r="AD16" s="218">
        <f t="shared" si="11"/>
        <v>0</v>
      </c>
      <c r="AE16" s="218"/>
      <c r="AF16" s="218">
        <f t="shared" si="12"/>
        <v>0</v>
      </c>
      <c r="AG16" s="218"/>
      <c r="AH16" s="218">
        <f t="shared" si="13"/>
        <v>0</v>
      </c>
      <c r="AI16" s="218">
        <f t="shared" si="14"/>
        <v>16</v>
      </c>
      <c r="AJ16" s="218">
        <f t="shared" si="14"/>
        <v>4576</v>
      </c>
      <c r="AK16" s="35"/>
      <c r="AL16" s="35"/>
      <c r="AM16" s="35"/>
      <c r="AN16" s="35"/>
    </row>
    <row r="17" spans="1:40" ht="12.75">
      <c r="A17" s="65">
        <v>11</v>
      </c>
      <c r="B17" s="431" t="s">
        <v>110</v>
      </c>
      <c r="C17" s="432"/>
      <c r="D17" s="433"/>
      <c r="E17" s="65" t="s">
        <v>23</v>
      </c>
      <c r="F17" s="218">
        <v>56</v>
      </c>
      <c r="G17" s="218">
        <v>24</v>
      </c>
      <c r="H17" s="218">
        <f t="shared" si="0"/>
        <v>1344</v>
      </c>
      <c r="I17" s="218">
        <v>20</v>
      </c>
      <c r="J17" s="218">
        <f t="shared" si="1"/>
        <v>1120</v>
      </c>
      <c r="K17" s="218">
        <v>20</v>
      </c>
      <c r="L17" s="218">
        <f t="shared" si="2"/>
        <v>1120</v>
      </c>
      <c r="M17" s="218">
        <f>12*0</f>
        <v>0</v>
      </c>
      <c r="N17" s="218">
        <f t="shared" si="3"/>
        <v>0</v>
      </c>
      <c r="O17" s="218">
        <f>12*0</f>
        <v>0</v>
      </c>
      <c r="P17" s="218">
        <f t="shared" si="4"/>
        <v>0</v>
      </c>
      <c r="Q17" s="218">
        <f>12*0</f>
        <v>0</v>
      </c>
      <c r="R17" s="218">
        <f t="shared" si="5"/>
        <v>0</v>
      </c>
      <c r="S17" s="218">
        <v>12</v>
      </c>
      <c r="T17" s="218">
        <f t="shared" si="6"/>
        <v>672</v>
      </c>
      <c r="U17" s="218">
        <v>12</v>
      </c>
      <c r="V17" s="218">
        <f t="shared" si="7"/>
        <v>672</v>
      </c>
      <c r="W17" s="218">
        <v>12</v>
      </c>
      <c r="X17" s="218">
        <f t="shared" si="8"/>
        <v>672</v>
      </c>
      <c r="Y17" s="218">
        <f>36*0</f>
        <v>0</v>
      </c>
      <c r="Z17" s="218">
        <f t="shared" si="9"/>
        <v>0</v>
      </c>
      <c r="AA17" s="218">
        <f>36*0</f>
        <v>0</v>
      </c>
      <c r="AB17" s="218">
        <f t="shared" si="10"/>
        <v>0</v>
      </c>
      <c r="AC17" s="218">
        <f>40*0</f>
        <v>0</v>
      </c>
      <c r="AD17" s="218">
        <f t="shared" si="11"/>
        <v>0</v>
      </c>
      <c r="AE17" s="218">
        <f>56*0</f>
        <v>0</v>
      </c>
      <c r="AF17" s="218">
        <f t="shared" si="12"/>
        <v>0</v>
      </c>
      <c r="AG17" s="218">
        <f>40*0</f>
        <v>0</v>
      </c>
      <c r="AH17" s="218">
        <f t="shared" si="13"/>
        <v>0</v>
      </c>
      <c r="AI17" s="218">
        <f t="shared" si="14"/>
        <v>100</v>
      </c>
      <c r="AJ17" s="218">
        <f t="shared" si="14"/>
        <v>5600</v>
      </c>
      <c r="AK17" s="35"/>
      <c r="AL17" s="35"/>
      <c r="AM17" s="35"/>
      <c r="AN17" s="35"/>
    </row>
    <row r="18" spans="1:40" ht="12.75">
      <c r="A18" s="65">
        <v>12</v>
      </c>
      <c r="B18" s="431" t="s">
        <v>111</v>
      </c>
      <c r="C18" s="432"/>
      <c r="D18" s="433"/>
      <c r="E18" s="65" t="s">
        <v>23</v>
      </c>
      <c r="F18" s="218">
        <v>56</v>
      </c>
      <c r="G18" s="218">
        <v>24</v>
      </c>
      <c r="H18" s="218">
        <f t="shared" si="0"/>
        <v>1344</v>
      </c>
      <c r="I18" s="218">
        <v>20</v>
      </c>
      <c r="J18" s="218">
        <f t="shared" si="1"/>
        <v>1120</v>
      </c>
      <c r="K18" s="218">
        <v>20</v>
      </c>
      <c r="L18" s="218">
        <f t="shared" si="2"/>
        <v>1120</v>
      </c>
      <c r="M18" s="218">
        <f>12*0</f>
        <v>0</v>
      </c>
      <c r="N18" s="218">
        <f t="shared" si="3"/>
        <v>0</v>
      </c>
      <c r="O18" s="218">
        <f>12*0</f>
        <v>0</v>
      </c>
      <c r="P18" s="218">
        <f t="shared" si="4"/>
        <v>0</v>
      </c>
      <c r="Q18" s="218">
        <f>12*0</f>
        <v>0</v>
      </c>
      <c r="R18" s="218">
        <f t="shared" si="5"/>
        <v>0</v>
      </c>
      <c r="S18" s="218">
        <v>12</v>
      </c>
      <c r="T18" s="218">
        <f t="shared" si="6"/>
        <v>672</v>
      </c>
      <c r="U18" s="218">
        <v>12</v>
      </c>
      <c r="V18" s="218">
        <f t="shared" si="7"/>
        <v>672</v>
      </c>
      <c r="W18" s="218">
        <v>12</v>
      </c>
      <c r="X18" s="218">
        <f t="shared" si="8"/>
        <v>672</v>
      </c>
      <c r="Y18" s="218">
        <f>36*0</f>
        <v>0</v>
      </c>
      <c r="Z18" s="218">
        <f t="shared" si="9"/>
        <v>0</v>
      </c>
      <c r="AA18" s="218">
        <f>36*0</f>
        <v>0</v>
      </c>
      <c r="AB18" s="218">
        <f t="shared" si="10"/>
        <v>0</v>
      </c>
      <c r="AC18" s="218">
        <f>40*0</f>
        <v>0</v>
      </c>
      <c r="AD18" s="218">
        <f t="shared" si="11"/>
        <v>0</v>
      </c>
      <c r="AE18" s="218">
        <f>56*0</f>
        <v>0</v>
      </c>
      <c r="AF18" s="218">
        <f t="shared" si="12"/>
        <v>0</v>
      </c>
      <c r="AG18" s="218">
        <f>40*0</f>
        <v>0</v>
      </c>
      <c r="AH18" s="218">
        <f t="shared" si="13"/>
        <v>0</v>
      </c>
      <c r="AI18" s="218">
        <f t="shared" si="14"/>
        <v>100</v>
      </c>
      <c r="AJ18" s="218">
        <f t="shared" si="14"/>
        <v>5600</v>
      </c>
      <c r="AK18" s="35"/>
      <c r="AL18" s="35"/>
      <c r="AM18" s="35"/>
      <c r="AN18" s="35"/>
    </row>
    <row r="19" spans="1:40" ht="12.75">
      <c r="A19" s="65">
        <v>13</v>
      </c>
      <c r="B19" s="431" t="s">
        <v>112</v>
      </c>
      <c r="C19" s="434"/>
      <c r="D19" s="435"/>
      <c r="E19" s="65" t="s">
        <v>23</v>
      </c>
      <c r="F19" s="218">
        <v>25</v>
      </c>
      <c r="G19" s="218">
        <v>8</v>
      </c>
      <c r="H19" s="218">
        <f t="shared" si="0"/>
        <v>200</v>
      </c>
      <c r="I19" s="218">
        <v>40</v>
      </c>
      <c r="J19" s="218">
        <f t="shared" si="1"/>
        <v>1000</v>
      </c>
      <c r="K19" s="218">
        <v>40</v>
      </c>
      <c r="L19" s="218">
        <f t="shared" si="2"/>
        <v>1000</v>
      </c>
      <c r="M19" s="218">
        <f>12*0</f>
        <v>0</v>
      </c>
      <c r="N19" s="218">
        <f t="shared" si="3"/>
        <v>0</v>
      </c>
      <c r="O19" s="218">
        <f>12*0</f>
        <v>0</v>
      </c>
      <c r="P19" s="218">
        <f t="shared" si="4"/>
        <v>0</v>
      </c>
      <c r="Q19" s="218">
        <f>12*0</f>
        <v>0</v>
      </c>
      <c r="R19" s="218">
        <f t="shared" si="5"/>
        <v>0</v>
      </c>
      <c r="S19" s="218">
        <v>12</v>
      </c>
      <c r="T19" s="218">
        <f t="shared" si="6"/>
        <v>300</v>
      </c>
      <c r="U19" s="218">
        <v>12</v>
      </c>
      <c r="V19" s="218">
        <f t="shared" si="7"/>
        <v>300</v>
      </c>
      <c r="W19" s="218">
        <v>12</v>
      </c>
      <c r="X19" s="218">
        <f t="shared" si="8"/>
        <v>300</v>
      </c>
      <c r="Y19" s="218">
        <f>18*0</f>
        <v>0</v>
      </c>
      <c r="Z19" s="218">
        <f t="shared" si="9"/>
        <v>0</v>
      </c>
      <c r="AA19" s="218">
        <f>18*0</f>
        <v>0</v>
      </c>
      <c r="AB19" s="218">
        <f t="shared" si="10"/>
        <v>0</v>
      </c>
      <c r="AC19" s="218">
        <f>32*0</f>
        <v>0</v>
      </c>
      <c r="AD19" s="218">
        <f t="shared" si="11"/>
        <v>0</v>
      </c>
      <c r="AE19" s="218">
        <f>20*0</f>
        <v>0</v>
      </c>
      <c r="AF19" s="218">
        <f t="shared" si="12"/>
        <v>0</v>
      </c>
      <c r="AG19" s="218">
        <f>32*0</f>
        <v>0</v>
      </c>
      <c r="AH19" s="218">
        <f t="shared" si="13"/>
        <v>0</v>
      </c>
      <c r="AI19" s="218">
        <f t="shared" si="14"/>
        <v>124</v>
      </c>
      <c r="AJ19" s="218">
        <f t="shared" si="14"/>
        <v>3100</v>
      </c>
      <c r="AK19" s="35"/>
      <c r="AL19" s="35"/>
      <c r="AM19" s="35"/>
      <c r="AN19" s="35"/>
    </row>
    <row r="20" spans="1:40" ht="12.75">
      <c r="A20" s="65">
        <v>14</v>
      </c>
      <c r="B20" s="431" t="s">
        <v>113</v>
      </c>
      <c r="C20" s="434"/>
      <c r="D20" s="435"/>
      <c r="E20" s="65" t="s">
        <v>23</v>
      </c>
      <c r="F20" s="218">
        <v>28</v>
      </c>
      <c r="G20" s="218">
        <v>20</v>
      </c>
      <c r="H20" s="218">
        <f t="shared" si="0"/>
        <v>560</v>
      </c>
      <c r="I20" s="218">
        <v>25</v>
      </c>
      <c r="J20" s="218">
        <f t="shared" si="1"/>
        <v>700</v>
      </c>
      <c r="K20" s="218">
        <v>25</v>
      </c>
      <c r="L20" s="218">
        <f t="shared" si="2"/>
        <v>700</v>
      </c>
      <c r="M20" s="218">
        <f>10*0+10</f>
        <v>10</v>
      </c>
      <c r="N20" s="218">
        <f t="shared" si="3"/>
        <v>280</v>
      </c>
      <c r="O20" s="218"/>
      <c r="P20" s="218">
        <f t="shared" si="4"/>
        <v>0</v>
      </c>
      <c r="Q20" s="218"/>
      <c r="R20" s="218">
        <f t="shared" si="5"/>
        <v>0</v>
      </c>
      <c r="S20" s="218"/>
      <c r="T20" s="218">
        <f t="shared" si="6"/>
        <v>0</v>
      </c>
      <c r="U20" s="218"/>
      <c r="V20" s="218">
        <f t="shared" si="7"/>
        <v>0</v>
      </c>
      <c r="W20" s="218"/>
      <c r="X20" s="218">
        <f t="shared" si="8"/>
        <v>0</v>
      </c>
      <c r="Y20" s="218">
        <f>45*0</f>
        <v>0</v>
      </c>
      <c r="Z20" s="218">
        <f t="shared" si="9"/>
        <v>0</v>
      </c>
      <c r="AA20" s="218">
        <f>45*0</f>
        <v>0</v>
      </c>
      <c r="AB20" s="218">
        <f t="shared" si="10"/>
        <v>0</v>
      </c>
      <c r="AC20" s="218">
        <f>80*0</f>
        <v>0</v>
      </c>
      <c r="AD20" s="218">
        <f t="shared" si="11"/>
        <v>0</v>
      </c>
      <c r="AE20" s="218">
        <f>100*0</f>
        <v>0</v>
      </c>
      <c r="AF20" s="218">
        <f t="shared" si="12"/>
        <v>0</v>
      </c>
      <c r="AG20" s="218">
        <f>80*0</f>
        <v>0</v>
      </c>
      <c r="AH20" s="218">
        <f t="shared" si="13"/>
        <v>0</v>
      </c>
      <c r="AI20" s="218">
        <f t="shared" si="14"/>
        <v>80</v>
      </c>
      <c r="AJ20" s="218">
        <f t="shared" si="14"/>
        <v>2240</v>
      </c>
      <c r="AK20" s="35"/>
      <c r="AL20" s="35"/>
      <c r="AM20" s="35"/>
      <c r="AN20" s="35"/>
    </row>
    <row r="21" spans="1:40" ht="12.75">
      <c r="A21" s="65">
        <v>15</v>
      </c>
      <c r="B21" s="431" t="s">
        <v>114</v>
      </c>
      <c r="C21" s="434"/>
      <c r="D21" s="435"/>
      <c r="E21" s="65" t="s">
        <v>23</v>
      </c>
      <c r="F21" s="218">
        <v>40</v>
      </c>
      <c r="G21" s="218"/>
      <c r="H21" s="218">
        <f t="shared" si="0"/>
        <v>0</v>
      </c>
      <c r="I21" s="218">
        <v>20</v>
      </c>
      <c r="J21" s="218">
        <f t="shared" si="1"/>
        <v>800</v>
      </c>
      <c r="K21" s="218">
        <v>20</v>
      </c>
      <c r="L21" s="218">
        <f t="shared" si="2"/>
        <v>800</v>
      </c>
      <c r="M21" s="218">
        <f>12*0</f>
        <v>0</v>
      </c>
      <c r="N21" s="218">
        <f t="shared" si="3"/>
        <v>0</v>
      </c>
      <c r="O21" s="218">
        <f>12*0</f>
        <v>0</v>
      </c>
      <c r="P21" s="218">
        <f t="shared" si="4"/>
        <v>0</v>
      </c>
      <c r="Q21" s="218">
        <f>12*0</f>
        <v>0</v>
      </c>
      <c r="R21" s="218">
        <f t="shared" si="5"/>
        <v>0</v>
      </c>
      <c r="S21" s="218">
        <v>12</v>
      </c>
      <c r="T21" s="218">
        <f t="shared" si="6"/>
        <v>480</v>
      </c>
      <c r="U21" s="218">
        <v>12</v>
      </c>
      <c r="V21" s="218">
        <f t="shared" si="7"/>
        <v>480</v>
      </c>
      <c r="W21" s="218">
        <v>12</v>
      </c>
      <c r="X21" s="218">
        <f t="shared" si="8"/>
        <v>480</v>
      </c>
      <c r="Y21" s="218">
        <f>36*0</f>
        <v>0</v>
      </c>
      <c r="Z21" s="218">
        <f t="shared" si="9"/>
        <v>0</v>
      </c>
      <c r="AA21" s="218">
        <f>36*0</f>
        <v>0</v>
      </c>
      <c r="AB21" s="218">
        <f t="shared" si="10"/>
        <v>0</v>
      </c>
      <c r="AC21" s="218">
        <f>40*0</f>
        <v>0</v>
      </c>
      <c r="AD21" s="218">
        <f t="shared" si="11"/>
        <v>0</v>
      </c>
      <c r="AE21" s="218">
        <f>56*0</f>
        <v>0</v>
      </c>
      <c r="AF21" s="218">
        <f t="shared" si="12"/>
        <v>0</v>
      </c>
      <c r="AG21" s="218">
        <f>40*0</f>
        <v>0</v>
      </c>
      <c r="AH21" s="218">
        <f t="shared" si="13"/>
        <v>0</v>
      </c>
      <c r="AI21" s="218">
        <f t="shared" si="14"/>
        <v>76</v>
      </c>
      <c r="AJ21" s="218">
        <f t="shared" si="14"/>
        <v>3040</v>
      </c>
      <c r="AK21" s="35"/>
      <c r="AL21" s="35"/>
      <c r="AM21" s="35"/>
      <c r="AN21" s="35"/>
    </row>
    <row r="22" spans="1:40" ht="12.75">
      <c r="A22" s="65">
        <v>16</v>
      </c>
      <c r="B22" s="438" t="s">
        <v>115</v>
      </c>
      <c r="C22" s="434"/>
      <c r="D22" s="435"/>
      <c r="E22" s="65" t="s">
        <v>23</v>
      </c>
      <c r="F22" s="218">
        <v>115</v>
      </c>
      <c r="G22" s="218"/>
      <c r="H22" s="218">
        <f t="shared" si="0"/>
        <v>0</v>
      </c>
      <c r="I22" s="218"/>
      <c r="J22" s="218">
        <f t="shared" si="1"/>
        <v>0</v>
      </c>
      <c r="K22" s="218"/>
      <c r="L22" s="218">
        <f t="shared" si="2"/>
        <v>0</v>
      </c>
      <c r="M22" s="218">
        <f>2*0+2</f>
        <v>2</v>
      </c>
      <c r="N22" s="218">
        <f t="shared" si="3"/>
        <v>230</v>
      </c>
      <c r="O22" s="218">
        <f>2*0</f>
        <v>0</v>
      </c>
      <c r="P22" s="218">
        <f t="shared" si="4"/>
        <v>0</v>
      </c>
      <c r="Q22" s="218">
        <f>2*0</f>
        <v>0</v>
      </c>
      <c r="R22" s="218">
        <f t="shared" si="5"/>
        <v>0</v>
      </c>
      <c r="S22" s="218">
        <f>2*0</f>
        <v>0</v>
      </c>
      <c r="T22" s="218">
        <f t="shared" si="6"/>
        <v>0</v>
      </c>
      <c r="U22" s="218">
        <v>2</v>
      </c>
      <c r="V22" s="218">
        <f t="shared" si="7"/>
        <v>230</v>
      </c>
      <c r="W22" s="218">
        <v>2</v>
      </c>
      <c r="X22" s="218">
        <f t="shared" si="8"/>
        <v>230</v>
      </c>
      <c r="Y22" s="218">
        <f>12*0</f>
        <v>0</v>
      </c>
      <c r="Z22" s="218">
        <f t="shared" si="9"/>
        <v>0</v>
      </c>
      <c r="AA22" s="218">
        <f>12*0</f>
        <v>0</v>
      </c>
      <c r="AB22" s="218">
        <f t="shared" si="10"/>
        <v>0</v>
      </c>
      <c r="AC22" s="218">
        <f>20*0</f>
        <v>0</v>
      </c>
      <c r="AD22" s="218">
        <f t="shared" si="11"/>
        <v>0</v>
      </c>
      <c r="AE22" s="218">
        <f>24*0</f>
        <v>0</v>
      </c>
      <c r="AF22" s="218">
        <f t="shared" si="12"/>
        <v>0</v>
      </c>
      <c r="AG22" s="218">
        <f>20*0</f>
        <v>0</v>
      </c>
      <c r="AH22" s="218">
        <f t="shared" si="13"/>
        <v>0</v>
      </c>
      <c r="AI22" s="218">
        <f t="shared" si="14"/>
        <v>6</v>
      </c>
      <c r="AJ22" s="218">
        <f t="shared" si="14"/>
        <v>690</v>
      </c>
      <c r="AK22" s="35"/>
      <c r="AL22" s="35"/>
      <c r="AM22" s="35"/>
      <c r="AN22" s="35"/>
    </row>
    <row r="23" spans="1:40" ht="12.75">
      <c r="A23" s="65">
        <v>17</v>
      </c>
      <c r="B23" s="431" t="s">
        <v>116</v>
      </c>
      <c r="C23" s="434"/>
      <c r="D23" s="435"/>
      <c r="E23" s="65" t="s">
        <v>23</v>
      </c>
      <c r="F23" s="218">
        <v>320</v>
      </c>
      <c r="G23" s="218">
        <v>12</v>
      </c>
      <c r="H23" s="218">
        <f t="shared" si="0"/>
        <v>3840</v>
      </c>
      <c r="I23" s="218">
        <v>20</v>
      </c>
      <c r="J23" s="218">
        <f t="shared" si="1"/>
        <v>6400</v>
      </c>
      <c r="K23" s="218">
        <v>20</v>
      </c>
      <c r="L23" s="218">
        <f t="shared" si="2"/>
        <v>6400</v>
      </c>
      <c r="M23" s="218"/>
      <c r="N23" s="218">
        <f t="shared" si="3"/>
        <v>0</v>
      </c>
      <c r="O23" s="218"/>
      <c r="P23" s="218">
        <f t="shared" si="4"/>
        <v>0</v>
      </c>
      <c r="Q23" s="218"/>
      <c r="R23" s="218">
        <f t="shared" si="5"/>
        <v>0</v>
      </c>
      <c r="S23" s="218"/>
      <c r="T23" s="218">
        <f t="shared" si="6"/>
        <v>0</v>
      </c>
      <c r="U23" s="218"/>
      <c r="V23" s="218">
        <f t="shared" si="7"/>
        <v>0</v>
      </c>
      <c r="W23" s="218"/>
      <c r="X23" s="218">
        <f t="shared" si="8"/>
        <v>0</v>
      </c>
      <c r="Y23" s="218"/>
      <c r="Z23" s="218">
        <f t="shared" si="9"/>
        <v>0</v>
      </c>
      <c r="AA23" s="218"/>
      <c r="AB23" s="218">
        <f t="shared" si="10"/>
        <v>0</v>
      </c>
      <c r="AC23" s="218"/>
      <c r="AD23" s="218">
        <f t="shared" si="11"/>
        <v>0</v>
      </c>
      <c r="AE23" s="218"/>
      <c r="AF23" s="218">
        <f t="shared" si="12"/>
        <v>0</v>
      </c>
      <c r="AG23" s="218"/>
      <c r="AH23" s="218">
        <f t="shared" si="13"/>
        <v>0</v>
      </c>
      <c r="AI23" s="218">
        <f t="shared" si="14"/>
        <v>52</v>
      </c>
      <c r="AJ23" s="218">
        <f t="shared" si="14"/>
        <v>16640</v>
      </c>
      <c r="AK23" s="35"/>
      <c r="AL23" s="35"/>
      <c r="AM23" s="35"/>
      <c r="AN23" s="35"/>
    </row>
    <row r="24" spans="1:40" ht="12.75">
      <c r="A24" s="65">
        <v>18</v>
      </c>
      <c r="B24" s="431" t="s">
        <v>117</v>
      </c>
      <c r="C24" s="434"/>
      <c r="D24" s="435"/>
      <c r="E24" s="65" t="s">
        <v>14</v>
      </c>
      <c r="F24" s="218">
        <v>105</v>
      </c>
      <c r="G24" s="218"/>
      <c r="H24" s="218">
        <f t="shared" si="0"/>
        <v>0</v>
      </c>
      <c r="I24" s="218"/>
      <c r="J24" s="218">
        <f t="shared" si="1"/>
        <v>0</v>
      </c>
      <c r="K24" s="218"/>
      <c r="L24" s="218">
        <f t="shared" si="2"/>
        <v>0</v>
      </c>
      <c r="M24" s="218">
        <f>6*0</f>
        <v>0</v>
      </c>
      <c r="N24" s="218">
        <f t="shared" si="3"/>
        <v>0</v>
      </c>
      <c r="O24" s="218">
        <f>6*0</f>
        <v>0</v>
      </c>
      <c r="P24" s="218">
        <f t="shared" si="4"/>
        <v>0</v>
      </c>
      <c r="Q24" s="218">
        <f>6*0</f>
        <v>0</v>
      </c>
      <c r="R24" s="218">
        <f t="shared" si="5"/>
        <v>0</v>
      </c>
      <c r="S24" s="218">
        <f>6*0</f>
        <v>0</v>
      </c>
      <c r="T24" s="218">
        <f t="shared" si="6"/>
        <v>0</v>
      </c>
      <c r="U24" s="218">
        <v>6</v>
      </c>
      <c r="V24" s="218">
        <f t="shared" si="7"/>
        <v>630</v>
      </c>
      <c r="W24" s="218">
        <v>6</v>
      </c>
      <c r="X24" s="218">
        <f t="shared" si="8"/>
        <v>630</v>
      </c>
      <c r="Y24" s="218"/>
      <c r="Z24" s="218">
        <f t="shared" si="9"/>
        <v>0</v>
      </c>
      <c r="AA24" s="218"/>
      <c r="AB24" s="218">
        <f t="shared" si="10"/>
        <v>0</v>
      </c>
      <c r="AC24" s="218"/>
      <c r="AD24" s="218">
        <f t="shared" si="11"/>
        <v>0</v>
      </c>
      <c r="AE24" s="218"/>
      <c r="AF24" s="218">
        <f t="shared" si="12"/>
        <v>0</v>
      </c>
      <c r="AG24" s="218"/>
      <c r="AH24" s="218">
        <f t="shared" si="13"/>
        <v>0</v>
      </c>
      <c r="AI24" s="218">
        <f t="shared" si="14"/>
        <v>12</v>
      </c>
      <c r="AJ24" s="218">
        <f t="shared" si="14"/>
        <v>1260</v>
      </c>
      <c r="AK24" s="35"/>
      <c r="AL24" s="35"/>
      <c r="AM24" s="35"/>
      <c r="AN24" s="35"/>
    </row>
    <row r="25" spans="1:40" ht="12.75">
      <c r="A25" s="65">
        <v>19</v>
      </c>
      <c r="B25" s="431" t="s">
        <v>118</v>
      </c>
      <c r="C25" s="434"/>
      <c r="D25" s="435"/>
      <c r="E25" s="65" t="s">
        <v>23</v>
      </c>
      <c r="F25" s="218">
        <v>18</v>
      </c>
      <c r="G25" s="218"/>
      <c r="H25" s="218">
        <f t="shared" si="0"/>
        <v>0</v>
      </c>
      <c r="I25" s="218"/>
      <c r="J25" s="218">
        <f t="shared" si="1"/>
        <v>0</v>
      </c>
      <c r="K25" s="218"/>
      <c r="L25" s="218">
        <f t="shared" si="2"/>
        <v>0</v>
      </c>
      <c r="M25" s="218">
        <f>2*0+2</f>
        <v>2</v>
      </c>
      <c r="N25" s="218">
        <f t="shared" si="3"/>
        <v>36</v>
      </c>
      <c r="O25" s="218"/>
      <c r="P25" s="218">
        <f t="shared" si="4"/>
        <v>0</v>
      </c>
      <c r="Q25" s="218"/>
      <c r="R25" s="218">
        <f t="shared" si="5"/>
        <v>0</v>
      </c>
      <c r="S25" s="218"/>
      <c r="T25" s="218">
        <f t="shared" si="6"/>
        <v>0</v>
      </c>
      <c r="U25" s="218"/>
      <c r="V25" s="218">
        <f t="shared" si="7"/>
        <v>0</v>
      </c>
      <c r="W25" s="218"/>
      <c r="X25" s="218">
        <f t="shared" si="8"/>
        <v>0</v>
      </c>
      <c r="Y25" s="218">
        <f>12*0</f>
        <v>0</v>
      </c>
      <c r="Z25" s="218">
        <f t="shared" si="9"/>
        <v>0</v>
      </c>
      <c r="AA25" s="218">
        <f>12*0</f>
        <v>0</v>
      </c>
      <c r="AB25" s="218">
        <f t="shared" si="10"/>
        <v>0</v>
      </c>
      <c r="AC25" s="218">
        <f>20*0</f>
        <v>0</v>
      </c>
      <c r="AD25" s="218">
        <f t="shared" si="11"/>
        <v>0</v>
      </c>
      <c r="AE25" s="218">
        <f>24*0</f>
        <v>0</v>
      </c>
      <c r="AF25" s="218">
        <f t="shared" si="12"/>
        <v>0</v>
      </c>
      <c r="AG25" s="218">
        <f>20*0</f>
        <v>0</v>
      </c>
      <c r="AH25" s="218">
        <f t="shared" si="13"/>
        <v>0</v>
      </c>
      <c r="AI25" s="218">
        <f t="shared" si="14"/>
        <v>2</v>
      </c>
      <c r="AJ25" s="218">
        <f t="shared" si="14"/>
        <v>36</v>
      </c>
      <c r="AK25" s="35"/>
      <c r="AL25" s="35"/>
      <c r="AM25" s="35"/>
      <c r="AN25" s="35"/>
    </row>
    <row r="26" spans="1:40" ht="12.75">
      <c r="A26" s="65">
        <v>20</v>
      </c>
      <c r="B26" s="431" t="s">
        <v>119</v>
      </c>
      <c r="C26" s="434"/>
      <c r="D26" s="435"/>
      <c r="E26" s="65" t="s">
        <v>23</v>
      </c>
      <c r="F26" s="218">
        <v>18</v>
      </c>
      <c r="G26" s="218"/>
      <c r="H26" s="218">
        <f t="shared" si="0"/>
        <v>0</v>
      </c>
      <c r="I26" s="218"/>
      <c r="J26" s="218">
        <f t="shared" si="1"/>
        <v>0</v>
      </c>
      <c r="K26" s="218"/>
      <c r="L26" s="218">
        <f t="shared" si="2"/>
        <v>0</v>
      </c>
      <c r="M26" s="218"/>
      <c r="N26" s="218">
        <f t="shared" si="3"/>
        <v>0</v>
      </c>
      <c r="O26" s="218"/>
      <c r="P26" s="218">
        <f t="shared" si="4"/>
        <v>0</v>
      </c>
      <c r="Q26" s="218"/>
      <c r="R26" s="218">
        <f t="shared" si="5"/>
        <v>0</v>
      </c>
      <c r="S26" s="218"/>
      <c r="T26" s="218">
        <f t="shared" si="6"/>
        <v>0</v>
      </c>
      <c r="U26" s="218"/>
      <c r="V26" s="218">
        <f t="shared" si="7"/>
        <v>0</v>
      </c>
      <c r="W26" s="218"/>
      <c r="X26" s="218">
        <f t="shared" si="8"/>
        <v>0</v>
      </c>
      <c r="Y26" s="218">
        <f>12*0</f>
        <v>0</v>
      </c>
      <c r="Z26" s="218">
        <f t="shared" si="9"/>
        <v>0</v>
      </c>
      <c r="AA26" s="218">
        <f>12*0</f>
        <v>0</v>
      </c>
      <c r="AB26" s="218">
        <f t="shared" si="10"/>
        <v>0</v>
      </c>
      <c r="AC26" s="218">
        <f>20*0</f>
        <v>0</v>
      </c>
      <c r="AD26" s="218">
        <f t="shared" si="11"/>
        <v>0</v>
      </c>
      <c r="AE26" s="218">
        <f>24*0</f>
        <v>0</v>
      </c>
      <c r="AF26" s="218">
        <f t="shared" si="12"/>
        <v>0</v>
      </c>
      <c r="AG26" s="218">
        <f>20*0</f>
        <v>0</v>
      </c>
      <c r="AH26" s="218">
        <f t="shared" si="13"/>
        <v>0</v>
      </c>
      <c r="AI26" s="218">
        <f t="shared" si="14"/>
        <v>0</v>
      </c>
      <c r="AJ26" s="218">
        <f t="shared" si="14"/>
        <v>0</v>
      </c>
      <c r="AK26" s="35"/>
      <c r="AL26" s="35"/>
      <c r="AM26" s="35"/>
      <c r="AN26" s="35"/>
    </row>
    <row r="27" spans="1:40" ht="12.75">
      <c r="A27" s="65">
        <v>21</v>
      </c>
      <c r="B27" s="438" t="s">
        <v>120</v>
      </c>
      <c r="C27" s="434"/>
      <c r="D27" s="435"/>
      <c r="E27" s="65" t="s">
        <v>14</v>
      </c>
      <c r="F27" s="218">
        <v>70</v>
      </c>
      <c r="G27" s="218">
        <v>60</v>
      </c>
      <c r="H27" s="218">
        <f t="shared" si="0"/>
        <v>4200</v>
      </c>
      <c r="I27" s="218">
        <v>100</v>
      </c>
      <c r="J27" s="218">
        <f t="shared" si="1"/>
        <v>7000</v>
      </c>
      <c r="K27" s="218">
        <v>100</v>
      </c>
      <c r="L27" s="218">
        <f t="shared" si="2"/>
        <v>7000</v>
      </c>
      <c r="M27" s="218">
        <f>60*0</f>
        <v>0</v>
      </c>
      <c r="N27" s="218">
        <f t="shared" si="3"/>
        <v>0</v>
      </c>
      <c r="O27" s="218">
        <f>60*0</f>
        <v>0</v>
      </c>
      <c r="P27" s="218">
        <f t="shared" si="4"/>
        <v>0</v>
      </c>
      <c r="Q27" s="218">
        <f>60*0</f>
        <v>0</v>
      </c>
      <c r="R27" s="218">
        <f t="shared" si="5"/>
        <v>0</v>
      </c>
      <c r="S27" s="218">
        <f>60*0</f>
        <v>0</v>
      </c>
      <c r="T27" s="218">
        <f t="shared" si="6"/>
        <v>0</v>
      </c>
      <c r="U27" s="218">
        <v>60</v>
      </c>
      <c r="V27" s="218">
        <f t="shared" si="7"/>
        <v>4200</v>
      </c>
      <c r="W27" s="218">
        <v>60</v>
      </c>
      <c r="X27" s="218">
        <f t="shared" si="8"/>
        <v>4200</v>
      </c>
      <c r="Y27" s="218">
        <f>180*0</f>
        <v>0</v>
      </c>
      <c r="Z27" s="218">
        <f t="shared" si="9"/>
        <v>0</v>
      </c>
      <c r="AA27" s="218">
        <f>180*0</f>
        <v>0</v>
      </c>
      <c r="AB27" s="218">
        <f t="shared" si="10"/>
        <v>0</v>
      </c>
      <c r="AC27" s="218">
        <f>200*0</f>
        <v>0</v>
      </c>
      <c r="AD27" s="218">
        <f t="shared" si="11"/>
        <v>0</v>
      </c>
      <c r="AE27" s="218">
        <f>280*0</f>
        <v>0</v>
      </c>
      <c r="AF27" s="218">
        <f t="shared" si="12"/>
        <v>0</v>
      </c>
      <c r="AG27" s="218">
        <f>200*0</f>
        <v>0</v>
      </c>
      <c r="AH27" s="218">
        <f t="shared" si="13"/>
        <v>0</v>
      </c>
      <c r="AI27" s="218">
        <f t="shared" si="14"/>
        <v>380</v>
      </c>
      <c r="AJ27" s="218">
        <f t="shared" si="14"/>
        <v>26600</v>
      </c>
      <c r="AK27" s="35"/>
      <c r="AL27" s="35"/>
      <c r="AM27" s="35"/>
      <c r="AN27" s="35"/>
    </row>
    <row r="28" spans="1:40" ht="12.75">
      <c r="A28" s="65">
        <v>22</v>
      </c>
      <c r="B28" s="431" t="s">
        <v>121</v>
      </c>
      <c r="C28" s="434"/>
      <c r="D28" s="435"/>
      <c r="E28" s="65" t="s">
        <v>14</v>
      </c>
      <c r="F28" s="218">
        <v>20</v>
      </c>
      <c r="G28" s="218"/>
      <c r="H28" s="218">
        <f t="shared" si="0"/>
        <v>0</v>
      </c>
      <c r="I28" s="218"/>
      <c r="J28" s="218">
        <f t="shared" si="1"/>
        <v>0</v>
      </c>
      <c r="K28" s="218"/>
      <c r="L28" s="218">
        <f t="shared" si="2"/>
        <v>0</v>
      </c>
      <c r="M28" s="218"/>
      <c r="N28" s="218">
        <f t="shared" si="3"/>
        <v>0</v>
      </c>
      <c r="O28" s="218"/>
      <c r="P28" s="218">
        <f t="shared" si="4"/>
        <v>0</v>
      </c>
      <c r="Q28" s="218"/>
      <c r="R28" s="218">
        <f t="shared" si="5"/>
        <v>0</v>
      </c>
      <c r="S28" s="218"/>
      <c r="T28" s="218">
        <f t="shared" si="6"/>
        <v>0</v>
      </c>
      <c r="U28" s="218"/>
      <c r="V28" s="218">
        <f t="shared" si="7"/>
        <v>0</v>
      </c>
      <c r="W28" s="218"/>
      <c r="X28" s="218">
        <f t="shared" si="8"/>
        <v>0</v>
      </c>
      <c r="Y28" s="218">
        <f>105*0</f>
        <v>0</v>
      </c>
      <c r="Z28" s="218">
        <f t="shared" si="9"/>
        <v>0</v>
      </c>
      <c r="AA28" s="218">
        <f>105*0</f>
        <v>0</v>
      </c>
      <c r="AB28" s="218">
        <f t="shared" si="10"/>
        <v>0</v>
      </c>
      <c r="AC28" s="218">
        <f>210*0</f>
        <v>0</v>
      </c>
      <c r="AD28" s="218">
        <f t="shared" si="11"/>
        <v>0</v>
      </c>
      <c r="AE28" s="218">
        <f>280*0</f>
        <v>0</v>
      </c>
      <c r="AF28" s="218">
        <f t="shared" si="12"/>
        <v>0</v>
      </c>
      <c r="AG28" s="218">
        <f>210*0</f>
        <v>0</v>
      </c>
      <c r="AH28" s="218">
        <f t="shared" si="13"/>
        <v>0</v>
      </c>
      <c r="AI28" s="218">
        <f t="shared" si="14"/>
        <v>0</v>
      </c>
      <c r="AJ28" s="218">
        <f t="shared" si="14"/>
        <v>0</v>
      </c>
      <c r="AK28" s="35"/>
      <c r="AL28" s="35"/>
      <c r="AM28" s="35"/>
      <c r="AN28" s="35"/>
    </row>
    <row r="29" spans="1:40" ht="12.75">
      <c r="A29" s="65">
        <v>23</v>
      </c>
      <c r="B29" s="431" t="s">
        <v>122</v>
      </c>
      <c r="C29" s="434"/>
      <c r="D29" s="435"/>
      <c r="E29" s="65" t="s">
        <v>14</v>
      </c>
      <c r="F29" s="218">
        <v>16</v>
      </c>
      <c r="G29" s="218"/>
      <c r="H29" s="218">
        <f t="shared" si="0"/>
        <v>0</v>
      </c>
      <c r="I29" s="218"/>
      <c r="J29" s="218">
        <f t="shared" si="1"/>
        <v>0</v>
      </c>
      <c r="K29" s="218"/>
      <c r="L29" s="218">
        <f t="shared" si="2"/>
        <v>0</v>
      </c>
      <c r="M29" s="218"/>
      <c r="N29" s="218">
        <f t="shared" si="3"/>
        <v>0</v>
      </c>
      <c r="O29" s="218"/>
      <c r="P29" s="218">
        <f t="shared" si="4"/>
        <v>0</v>
      </c>
      <c r="Q29" s="218"/>
      <c r="R29" s="218">
        <f t="shared" si="5"/>
        <v>0</v>
      </c>
      <c r="S29" s="218"/>
      <c r="T29" s="218">
        <f t="shared" si="6"/>
        <v>0</v>
      </c>
      <c r="U29" s="218"/>
      <c r="V29" s="218">
        <f t="shared" si="7"/>
        <v>0</v>
      </c>
      <c r="W29" s="218"/>
      <c r="X29" s="218">
        <f t="shared" si="8"/>
        <v>0</v>
      </c>
      <c r="Y29" s="218"/>
      <c r="Z29" s="218">
        <f t="shared" si="9"/>
        <v>0</v>
      </c>
      <c r="AA29" s="218"/>
      <c r="AB29" s="218">
        <f t="shared" si="10"/>
        <v>0</v>
      </c>
      <c r="AC29" s="218"/>
      <c r="AD29" s="218">
        <f t="shared" si="11"/>
        <v>0</v>
      </c>
      <c r="AE29" s="218"/>
      <c r="AF29" s="218">
        <f t="shared" si="12"/>
        <v>0</v>
      </c>
      <c r="AG29" s="218"/>
      <c r="AH29" s="218">
        <f t="shared" si="13"/>
        <v>0</v>
      </c>
      <c r="AI29" s="218">
        <f t="shared" si="14"/>
        <v>0</v>
      </c>
      <c r="AJ29" s="218">
        <f t="shared" si="14"/>
        <v>0</v>
      </c>
      <c r="AK29" s="35"/>
      <c r="AL29" s="35"/>
      <c r="AM29" s="35"/>
      <c r="AN29" s="35"/>
    </row>
    <row r="30" spans="1:40" ht="12.75">
      <c r="A30" s="65">
        <v>24</v>
      </c>
      <c r="B30" s="436" t="s">
        <v>123</v>
      </c>
      <c r="C30" s="437"/>
      <c r="D30" s="437"/>
      <c r="E30" s="65" t="s">
        <v>14</v>
      </c>
      <c r="F30" s="218">
        <v>75</v>
      </c>
      <c r="G30" s="218"/>
      <c r="H30" s="218">
        <f t="shared" si="0"/>
        <v>0</v>
      </c>
      <c r="I30" s="218">
        <v>130</v>
      </c>
      <c r="J30" s="218">
        <f t="shared" si="1"/>
        <v>9750</v>
      </c>
      <c r="K30" s="218">
        <v>130</v>
      </c>
      <c r="L30" s="218">
        <f t="shared" si="2"/>
        <v>9750</v>
      </c>
      <c r="M30" s="218">
        <f>48*0</f>
        <v>0</v>
      </c>
      <c r="N30" s="218">
        <f t="shared" si="3"/>
        <v>0</v>
      </c>
      <c r="O30" s="218">
        <f>48*0</f>
        <v>0</v>
      </c>
      <c r="P30" s="218">
        <f t="shared" si="4"/>
        <v>0</v>
      </c>
      <c r="Q30" s="218">
        <f>48*0</f>
        <v>0</v>
      </c>
      <c r="R30" s="218">
        <f t="shared" si="5"/>
        <v>0</v>
      </c>
      <c r="S30" s="218">
        <v>48</v>
      </c>
      <c r="T30" s="218">
        <f t="shared" si="6"/>
        <v>3600</v>
      </c>
      <c r="U30" s="218">
        <v>48</v>
      </c>
      <c r="V30" s="218">
        <f t="shared" si="7"/>
        <v>3600</v>
      </c>
      <c r="W30" s="218">
        <v>48</v>
      </c>
      <c r="X30" s="218">
        <f t="shared" si="8"/>
        <v>3600</v>
      </c>
      <c r="Y30" s="218"/>
      <c r="Z30" s="218">
        <f t="shared" si="9"/>
        <v>0</v>
      </c>
      <c r="AA30" s="218"/>
      <c r="AB30" s="218">
        <f t="shared" si="10"/>
        <v>0</v>
      </c>
      <c r="AC30" s="218"/>
      <c r="AD30" s="218">
        <f t="shared" si="11"/>
        <v>0</v>
      </c>
      <c r="AE30" s="218"/>
      <c r="AF30" s="218">
        <f t="shared" si="12"/>
        <v>0</v>
      </c>
      <c r="AG30" s="218"/>
      <c r="AH30" s="218">
        <f t="shared" si="13"/>
        <v>0</v>
      </c>
      <c r="AI30" s="218">
        <f t="shared" si="14"/>
        <v>404</v>
      </c>
      <c r="AJ30" s="218">
        <f t="shared" si="14"/>
        <v>30300</v>
      </c>
      <c r="AK30" s="35"/>
      <c r="AL30" s="35"/>
      <c r="AM30" s="35"/>
      <c r="AN30" s="35"/>
    </row>
    <row r="31" spans="1:40" ht="12.75">
      <c r="A31" s="65">
        <v>25</v>
      </c>
      <c r="B31" s="436" t="s">
        <v>124</v>
      </c>
      <c r="C31" s="437"/>
      <c r="D31" s="437"/>
      <c r="E31" s="65" t="s">
        <v>14</v>
      </c>
      <c r="F31" s="218">
        <v>60</v>
      </c>
      <c r="G31" s="218"/>
      <c r="H31" s="218">
        <f t="shared" si="0"/>
        <v>0</v>
      </c>
      <c r="I31" s="218">
        <v>27</v>
      </c>
      <c r="J31" s="218">
        <f t="shared" si="1"/>
        <v>1620</v>
      </c>
      <c r="K31" s="218">
        <v>27</v>
      </c>
      <c r="L31" s="218">
        <f t="shared" si="2"/>
        <v>1620</v>
      </c>
      <c r="M31" s="218"/>
      <c r="N31" s="218">
        <f t="shared" si="3"/>
        <v>0</v>
      </c>
      <c r="O31" s="218"/>
      <c r="P31" s="218">
        <f t="shared" si="4"/>
        <v>0</v>
      </c>
      <c r="Q31" s="218"/>
      <c r="R31" s="218">
        <f t="shared" si="5"/>
        <v>0</v>
      </c>
      <c r="S31" s="218"/>
      <c r="T31" s="218">
        <f t="shared" si="6"/>
        <v>0</v>
      </c>
      <c r="U31" s="218"/>
      <c r="V31" s="218">
        <f t="shared" si="7"/>
        <v>0</v>
      </c>
      <c r="W31" s="218"/>
      <c r="X31" s="218">
        <f t="shared" si="8"/>
        <v>0</v>
      </c>
      <c r="Y31" s="218">
        <f>130*0</f>
        <v>0</v>
      </c>
      <c r="Z31" s="218">
        <f t="shared" si="9"/>
        <v>0</v>
      </c>
      <c r="AA31" s="218">
        <f>130*0</f>
        <v>0</v>
      </c>
      <c r="AB31" s="218">
        <f t="shared" si="10"/>
        <v>0</v>
      </c>
      <c r="AC31" s="218">
        <f>176*0</f>
        <v>0</v>
      </c>
      <c r="AD31" s="218">
        <f t="shared" si="11"/>
        <v>0</v>
      </c>
      <c r="AE31" s="218">
        <f>244*0</f>
        <v>0</v>
      </c>
      <c r="AF31" s="218">
        <f t="shared" si="12"/>
        <v>0</v>
      </c>
      <c r="AG31" s="218">
        <f>176*0</f>
        <v>0</v>
      </c>
      <c r="AH31" s="218">
        <f t="shared" si="13"/>
        <v>0</v>
      </c>
      <c r="AI31" s="218">
        <f t="shared" si="14"/>
        <v>54</v>
      </c>
      <c r="AJ31" s="218">
        <f t="shared" si="14"/>
        <v>3240</v>
      </c>
      <c r="AK31" s="35"/>
      <c r="AL31" s="35"/>
      <c r="AM31" s="35"/>
      <c r="AN31" s="35"/>
    </row>
    <row r="32" spans="1:40" ht="12.75">
      <c r="A32" s="65">
        <v>26</v>
      </c>
      <c r="B32" s="431" t="s">
        <v>125</v>
      </c>
      <c r="C32" s="432"/>
      <c r="D32" s="433"/>
      <c r="E32" s="65" t="s">
        <v>14</v>
      </c>
      <c r="F32" s="218">
        <v>780</v>
      </c>
      <c r="G32" s="218"/>
      <c r="H32" s="218">
        <f t="shared" si="0"/>
        <v>0</v>
      </c>
      <c r="I32" s="218"/>
      <c r="J32" s="218">
        <f t="shared" si="1"/>
        <v>0</v>
      </c>
      <c r="K32" s="218"/>
      <c r="L32" s="218">
        <f t="shared" si="2"/>
        <v>0</v>
      </c>
      <c r="M32" s="218"/>
      <c r="N32" s="218">
        <f t="shared" si="3"/>
        <v>0</v>
      </c>
      <c r="O32" s="218"/>
      <c r="P32" s="218">
        <f t="shared" si="4"/>
        <v>0</v>
      </c>
      <c r="Q32" s="218"/>
      <c r="R32" s="218">
        <f t="shared" si="5"/>
        <v>0</v>
      </c>
      <c r="S32" s="218"/>
      <c r="T32" s="218">
        <f t="shared" si="6"/>
        <v>0</v>
      </c>
      <c r="U32" s="218"/>
      <c r="V32" s="218">
        <f t="shared" si="7"/>
        <v>0</v>
      </c>
      <c r="W32" s="218"/>
      <c r="X32" s="218">
        <f t="shared" si="8"/>
        <v>0</v>
      </c>
      <c r="Y32" s="218"/>
      <c r="Z32" s="218">
        <f t="shared" si="9"/>
        <v>0</v>
      </c>
      <c r="AA32" s="218"/>
      <c r="AB32" s="218">
        <f t="shared" si="10"/>
        <v>0</v>
      </c>
      <c r="AC32" s="218"/>
      <c r="AD32" s="218">
        <f t="shared" si="11"/>
        <v>0</v>
      </c>
      <c r="AE32" s="218"/>
      <c r="AF32" s="218">
        <f t="shared" si="12"/>
        <v>0</v>
      </c>
      <c r="AG32" s="218"/>
      <c r="AH32" s="218">
        <f t="shared" si="13"/>
        <v>0</v>
      </c>
      <c r="AI32" s="218">
        <f t="shared" si="14"/>
        <v>0</v>
      </c>
      <c r="AJ32" s="218">
        <f t="shared" si="14"/>
        <v>0</v>
      </c>
      <c r="AK32" s="35"/>
      <c r="AL32" s="35"/>
      <c r="AM32" s="35"/>
      <c r="AN32" s="35"/>
    </row>
    <row r="33" spans="1:40" ht="12.75">
      <c r="A33" s="65">
        <v>27</v>
      </c>
      <c r="B33" s="436" t="s">
        <v>126</v>
      </c>
      <c r="C33" s="437"/>
      <c r="D33" s="437"/>
      <c r="E33" s="65" t="s">
        <v>14</v>
      </c>
      <c r="F33" s="218">
        <f>120*1.1</f>
        <v>132</v>
      </c>
      <c r="G33" s="218">
        <v>8</v>
      </c>
      <c r="H33" s="218">
        <f t="shared" si="0"/>
        <v>1056</v>
      </c>
      <c r="I33" s="218">
        <v>32</v>
      </c>
      <c r="J33" s="218">
        <f t="shared" si="1"/>
        <v>4224</v>
      </c>
      <c r="K33" s="218">
        <v>32</v>
      </c>
      <c r="L33" s="218">
        <f t="shared" si="2"/>
        <v>4224</v>
      </c>
      <c r="M33" s="218">
        <f>90*0+95*0+95</f>
        <v>95</v>
      </c>
      <c r="N33" s="218">
        <f t="shared" si="3"/>
        <v>12540</v>
      </c>
      <c r="O33" s="218">
        <f>90*0</f>
        <v>0</v>
      </c>
      <c r="P33" s="218">
        <f t="shared" si="4"/>
        <v>0</v>
      </c>
      <c r="Q33" s="218">
        <f>90*0</f>
        <v>0</v>
      </c>
      <c r="R33" s="218">
        <f t="shared" si="5"/>
        <v>0</v>
      </c>
      <c r="S33" s="218">
        <v>90</v>
      </c>
      <c r="T33" s="218">
        <f t="shared" si="6"/>
        <v>11880</v>
      </c>
      <c r="U33" s="218">
        <v>90</v>
      </c>
      <c r="V33" s="218">
        <f t="shared" si="7"/>
        <v>11880</v>
      </c>
      <c r="W33" s="218">
        <v>90</v>
      </c>
      <c r="X33" s="218">
        <f t="shared" si="8"/>
        <v>11880</v>
      </c>
      <c r="Y33" s="218">
        <v>120</v>
      </c>
      <c r="Z33" s="218">
        <f t="shared" si="9"/>
        <v>15840</v>
      </c>
      <c r="AA33" s="218">
        <f>120*0</f>
        <v>0</v>
      </c>
      <c r="AB33" s="218">
        <f t="shared" si="10"/>
        <v>0</v>
      </c>
      <c r="AC33" s="218">
        <v>160</v>
      </c>
      <c r="AD33" s="218">
        <f t="shared" si="11"/>
        <v>21120</v>
      </c>
      <c r="AE33" s="218">
        <f>120*0</f>
        <v>0</v>
      </c>
      <c r="AF33" s="218">
        <f t="shared" si="12"/>
        <v>0</v>
      </c>
      <c r="AG33" s="218">
        <v>160</v>
      </c>
      <c r="AH33" s="218">
        <f t="shared" si="13"/>
        <v>21120</v>
      </c>
      <c r="AI33" s="218">
        <f t="shared" si="14"/>
        <v>877</v>
      </c>
      <c r="AJ33" s="218">
        <f t="shared" si="14"/>
        <v>115764</v>
      </c>
      <c r="AK33" s="35"/>
      <c r="AL33" s="35"/>
      <c r="AM33" s="35"/>
      <c r="AN33" s="35"/>
    </row>
    <row r="34" spans="1:40" ht="12.75">
      <c r="A34" s="65">
        <v>28</v>
      </c>
      <c r="B34" s="436" t="s">
        <v>127</v>
      </c>
      <c r="C34" s="437"/>
      <c r="D34" s="437"/>
      <c r="E34" s="65" t="s">
        <v>14</v>
      </c>
      <c r="F34" s="218">
        <f>40*1.1</f>
        <v>44</v>
      </c>
      <c r="G34" s="218"/>
      <c r="H34" s="218">
        <f t="shared" si="0"/>
        <v>0</v>
      </c>
      <c r="I34" s="218">
        <v>82</v>
      </c>
      <c r="J34" s="218">
        <f t="shared" si="1"/>
        <v>3608</v>
      </c>
      <c r="K34" s="218">
        <v>82</v>
      </c>
      <c r="L34" s="218">
        <f t="shared" si="2"/>
        <v>3608</v>
      </c>
      <c r="M34" s="218">
        <f>36*0</f>
        <v>0</v>
      </c>
      <c r="N34" s="218">
        <f t="shared" si="3"/>
        <v>0</v>
      </c>
      <c r="O34" s="218">
        <f>36*0</f>
        <v>0</v>
      </c>
      <c r="P34" s="218">
        <f t="shared" si="4"/>
        <v>0</v>
      </c>
      <c r="Q34" s="218">
        <f>36*0</f>
        <v>0</v>
      </c>
      <c r="R34" s="218">
        <f t="shared" si="5"/>
        <v>0</v>
      </c>
      <c r="S34" s="218">
        <f>36*0</f>
        <v>0</v>
      </c>
      <c r="T34" s="218">
        <f t="shared" si="6"/>
        <v>0</v>
      </c>
      <c r="U34" s="218">
        <v>36</v>
      </c>
      <c r="V34" s="218">
        <f t="shared" si="7"/>
        <v>1584</v>
      </c>
      <c r="W34" s="218">
        <v>36</v>
      </c>
      <c r="X34" s="218">
        <f t="shared" si="8"/>
        <v>1584</v>
      </c>
      <c r="Y34" s="218"/>
      <c r="Z34" s="218">
        <f t="shared" si="9"/>
        <v>0</v>
      </c>
      <c r="AA34" s="218"/>
      <c r="AB34" s="218">
        <f t="shared" si="10"/>
        <v>0</v>
      </c>
      <c r="AC34" s="218"/>
      <c r="AD34" s="218">
        <f t="shared" si="11"/>
        <v>0</v>
      </c>
      <c r="AE34" s="218"/>
      <c r="AF34" s="218">
        <f t="shared" si="12"/>
        <v>0</v>
      </c>
      <c r="AG34" s="218"/>
      <c r="AH34" s="218">
        <f t="shared" si="13"/>
        <v>0</v>
      </c>
      <c r="AI34" s="218">
        <f t="shared" si="14"/>
        <v>236</v>
      </c>
      <c r="AJ34" s="218">
        <f t="shared" si="14"/>
        <v>10384</v>
      </c>
      <c r="AK34" s="35"/>
      <c r="AL34" s="35"/>
      <c r="AM34" s="35"/>
      <c r="AN34" s="35"/>
    </row>
    <row r="35" spans="1:40" ht="12.75">
      <c r="A35" s="65">
        <v>29</v>
      </c>
      <c r="B35" s="431" t="s">
        <v>128</v>
      </c>
      <c r="C35" s="432"/>
      <c r="D35" s="433"/>
      <c r="E35" s="65" t="s">
        <v>23</v>
      </c>
      <c r="F35" s="218">
        <v>4000</v>
      </c>
      <c r="G35" s="218"/>
      <c r="H35" s="218">
        <f t="shared" si="0"/>
        <v>0</v>
      </c>
      <c r="I35" s="218"/>
      <c r="J35" s="218">
        <f t="shared" si="1"/>
        <v>0</v>
      </c>
      <c r="K35" s="218"/>
      <c r="L35" s="218">
        <f t="shared" si="2"/>
        <v>0</v>
      </c>
      <c r="M35" s="218"/>
      <c r="N35" s="218">
        <f t="shared" si="3"/>
        <v>0</v>
      </c>
      <c r="O35" s="218"/>
      <c r="P35" s="218">
        <f t="shared" si="4"/>
        <v>0</v>
      </c>
      <c r="Q35" s="218"/>
      <c r="R35" s="218">
        <f t="shared" si="5"/>
        <v>0</v>
      </c>
      <c r="S35" s="218"/>
      <c r="T35" s="218">
        <f t="shared" si="6"/>
        <v>0</v>
      </c>
      <c r="U35" s="218"/>
      <c r="V35" s="218">
        <f t="shared" si="7"/>
        <v>0</v>
      </c>
      <c r="W35" s="218"/>
      <c r="X35" s="218">
        <f t="shared" si="8"/>
        <v>0</v>
      </c>
      <c r="Y35" s="218"/>
      <c r="Z35" s="218">
        <f t="shared" si="9"/>
        <v>0</v>
      </c>
      <c r="AA35" s="218"/>
      <c r="AB35" s="218">
        <f t="shared" si="10"/>
        <v>0</v>
      </c>
      <c r="AC35" s="218"/>
      <c r="AD35" s="218">
        <f t="shared" si="11"/>
        <v>0</v>
      </c>
      <c r="AE35" s="218"/>
      <c r="AF35" s="218">
        <f t="shared" si="12"/>
        <v>0</v>
      </c>
      <c r="AG35" s="218"/>
      <c r="AH35" s="218">
        <f t="shared" si="13"/>
        <v>0</v>
      </c>
      <c r="AI35" s="218">
        <f t="shared" si="14"/>
        <v>0</v>
      </c>
      <c r="AJ35" s="218">
        <f t="shared" si="14"/>
        <v>0</v>
      </c>
      <c r="AK35" s="35"/>
      <c r="AL35" s="35"/>
      <c r="AM35" s="35"/>
      <c r="AN35" s="35"/>
    </row>
    <row r="36" spans="1:40" ht="12.75">
      <c r="A36" s="65">
        <v>30</v>
      </c>
      <c r="B36" s="431" t="s">
        <v>129</v>
      </c>
      <c r="C36" s="432"/>
      <c r="D36" s="433"/>
      <c r="E36" s="65" t="s">
        <v>23</v>
      </c>
      <c r="F36" s="218">
        <v>980</v>
      </c>
      <c r="G36" s="218"/>
      <c r="H36" s="218">
        <f t="shared" si="0"/>
        <v>0</v>
      </c>
      <c r="I36" s="218"/>
      <c r="J36" s="218">
        <f t="shared" si="1"/>
        <v>0</v>
      </c>
      <c r="K36" s="218"/>
      <c r="L36" s="218">
        <f t="shared" si="2"/>
        <v>0</v>
      </c>
      <c r="M36" s="218"/>
      <c r="N36" s="218">
        <f t="shared" si="3"/>
        <v>0</v>
      </c>
      <c r="O36" s="218"/>
      <c r="P36" s="218">
        <f t="shared" si="4"/>
        <v>0</v>
      </c>
      <c r="Q36" s="218"/>
      <c r="R36" s="218">
        <f t="shared" si="5"/>
        <v>0</v>
      </c>
      <c r="S36" s="218"/>
      <c r="T36" s="218">
        <f t="shared" si="6"/>
        <v>0</v>
      </c>
      <c r="U36" s="218"/>
      <c r="V36" s="218">
        <f t="shared" si="7"/>
        <v>0</v>
      </c>
      <c r="W36" s="218"/>
      <c r="X36" s="218">
        <f t="shared" si="8"/>
        <v>0</v>
      </c>
      <c r="Y36" s="218"/>
      <c r="Z36" s="218">
        <f t="shared" si="9"/>
        <v>0</v>
      </c>
      <c r="AA36" s="218"/>
      <c r="AB36" s="218">
        <f t="shared" si="10"/>
        <v>0</v>
      </c>
      <c r="AC36" s="218"/>
      <c r="AD36" s="218">
        <f t="shared" si="11"/>
        <v>0</v>
      </c>
      <c r="AE36" s="218"/>
      <c r="AF36" s="218">
        <f t="shared" si="12"/>
        <v>0</v>
      </c>
      <c r="AG36" s="218"/>
      <c r="AH36" s="218">
        <f t="shared" si="13"/>
        <v>0</v>
      </c>
      <c r="AI36" s="218">
        <f t="shared" si="14"/>
        <v>0</v>
      </c>
      <c r="AJ36" s="218">
        <f t="shared" si="14"/>
        <v>0</v>
      </c>
      <c r="AK36" s="35"/>
      <c r="AL36" s="35"/>
      <c r="AM36" s="35"/>
      <c r="AN36" s="35"/>
    </row>
    <row r="37" spans="1:40" ht="12.75">
      <c r="A37" s="65">
        <v>31</v>
      </c>
      <c r="B37" s="436" t="s">
        <v>130</v>
      </c>
      <c r="C37" s="437"/>
      <c r="D37" s="437"/>
      <c r="E37" s="65" t="s">
        <v>23</v>
      </c>
      <c r="F37" s="218">
        <v>1200</v>
      </c>
      <c r="G37" s="218"/>
      <c r="H37" s="218">
        <f t="shared" si="0"/>
        <v>0</v>
      </c>
      <c r="I37" s="218">
        <v>20</v>
      </c>
      <c r="J37" s="218">
        <f t="shared" si="1"/>
        <v>24000</v>
      </c>
      <c r="K37" s="218">
        <v>20</v>
      </c>
      <c r="L37" s="218">
        <f t="shared" si="2"/>
        <v>24000</v>
      </c>
      <c r="M37" s="218"/>
      <c r="N37" s="218">
        <f t="shared" si="3"/>
        <v>0</v>
      </c>
      <c r="O37" s="218"/>
      <c r="P37" s="218">
        <f t="shared" si="4"/>
        <v>0</v>
      </c>
      <c r="Q37" s="218"/>
      <c r="R37" s="218">
        <f t="shared" si="5"/>
        <v>0</v>
      </c>
      <c r="S37" s="218"/>
      <c r="T37" s="218">
        <f t="shared" si="6"/>
        <v>0</v>
      </c>
      <c r="U37" s="218"/>
      <c r="V37" s="218">
        <f t="shared" si="7"/>
        <v>0</v>
      </c>
      <c r="W37" s="218"/>
      <c r="X37" s="218">
        <f t="shared" si="8"/>
        <v>0</v>
      </c>
      <c r="Y37" s="218"/>
      <c r="Z37" s="218">
        <f t="shared" si="9"/>
        <v>0</v>
      </c>
      <c r="AA37" s="218"/>
      <c r="AB37" s="218">
        <f t="shared" si="10"/>
        <v>0</v>
      </c>
      <c r="AC37" s="218"/>
      <c r="AD37" s="218">
        <f t="shared" si="11"/>
        <v>0</v>
      </c>
      <c r="AE37" s="218"/>
      <c r="AF37" s="218">
        <f t="shared" si="12"/>
        <v>0</v>
      </c>
      <c r="AG37" s="218"/>
      <c r="AH37" s="218">
        <f t="shared" si="13"/>
        <v>0</v>
      </c>
      <c r="AI37" s="218">
        <f t="shared" si="14"/>
        <v>40</v>
      </c>
      <c r="AJ37" s="218">
        <f t="shared" si="14"/>
        <v>48000</v>
      </c>
      <c r="AK37" s="35"/>
      <c r="AL37" s="35"/>
      <c r="AM37" s="35"/>
      <c r="AN37" s="35"/>
    </row>
    <row r="38" spans="1:40" ht="12.75">
      <c r="A38" s="65">
        <v>32</v>
      </c>
      <c r="B38" s="436" t="s">
        <v>131</v>
      </c>
      <c r="C38" s="436"/>
      <c r="D38" s="436"/>
      <c r="E38" s="65" t="s">
        <v>23</v>
      </c>
      <c r="F38" s="218">
        <v>980</v>
      </c>
      <c r="G38" s="218">
        <v>1</v>
      </c>
      <c r="H38" s="218">
        <f t="shared" si="0"/>
        <v>980</v>
      </c>
      <c r="I38" s="218"/>
      <c r="J38" s="218">
        <f t="shared" si="1"/>
        <v>0</v>
      </c>
      <c r="K38" s="218"/>
      <c r="L38" s="218">
        <f t="shared" si="2"/>
        <v>0</v>
      </c>
      <c r="M38" s="218">
        <f>2*0</f>
        <v>0</v>
      </c>
      <c r="N38" s="218">
        <f t="shared" si="3"/>
        <v>0</v>
      </c>
      <c r="O38" s="218">
        <f>2*0</f>
        <v>0</v>
      </c>
      <c r="P38" s="218">
        <f t="shared" si="4"/>
        <v>0</v>
      </c>
      <c r="Q38" s="218">
        <f>2*0</f>
        <v>0</v>
      </c>
      <c r="R38" s="218">
        <f t="shared" si="5"/>
        <v>0</v>
      </c>
      <c r="S38" s="218">
        <f>2*0</f>
        <v>0</v>
      </c>
      <c r="T38" s="218">
        <f t="shared" si="6"/>
        <v>0</v>
      </c>
      <c r="U38" s="218">
        <v>2</v>
      </c>
      <c r="V38" s="218">
        <f t="shared" si="7"/>
        <v>1960</v>
      </c>
      <c r="W38" s="218">
        <v>2</v>
      </c>
      <c r="X38" s="218">
        <f t="shared" si="8"/>
        <v>1960</v>
      </c>
      <c r="Y38" s="218"/>
      <c r="Z38" s="218">
        <f t="shared" si="9"/>
        <v>0</v>
      </c>
      <c r="AA38" s="218"/>
      <c r="AB38" s="218">
        <f t="shared" si="10"/>
        <v>0</v>
      </c>
      <c r="AC38" s="218"/>
      <c r="AD38" s="218">
        <f t="shared" si="11"/>
        <v>0</v>
      </c>
      <c r="AE38" s="218"/>
      <c r="AF38" s="218">
        <f t="shared" si="12"/>
        <v>0</v>
      </c>
      <c r="AG38" s="218"/>
      <c r="AH38" s="218">
        <f t="shared" si="13"/>
        <v>0</v>
      </c>
      <c r="AI38" s="218">
        <f t="shared" si="14"/>
        <v>5</v>
      </c>
      <c r="AJ38" s="218">
        <f t="shared" si="14"/>
        <v>4900</v>
      </c>
      <c r="AK38" s="35"/>
      <c r="AL38" s="35"/>
      <c r="AM38" s="35"/>
      <c r="AN38" s="35"/>
    </row>
    <row r="39" spans="1:40" ht="12.75">
      <c r="A39" s="65">
        <v>33</v>
      </c>
      <c r="B39" s="436" t="s">
        <v>132</v>
      </c>
      <c r="C39" s="436"/>
      <c r="D39" s="436"/>
      <c r="E39" s="65" t="s">
        <v>23</v>
      </c>
      <c r="F39" s="218">
        <v>1200</v>
      </c>
      <c r="G39" s="218">
        <v>4</v>
      </c>
      <c r="H39" s="218">
        <f t="shared" si="0"/>
        <v>4800</v>
      </c>
      <c r="I39" s="218">
        <v>16</v>
      </c>
      <c r="J39" s="218">
        <f t="shared" si="1"/>
        <v>19200</v>
      </c>
      <c r="K39" s="218">
        <v>16</v>
      </c>
      <c r="L39" s="218">
        <f t="shared" si="2"/>
        <v>19200</v>
      </c>
      <c r="M39" s="218">
        <f>4*0</f>
        <v>0</v>
      </c>
      <c r="N39" s="218">
        <f t="shared" si="3"/>
        <v>0</v>
      </c>
      <c r="O39" s="218">
        <f>4*0</f>
        <v>0</v>
      </c>
      <c r="P39" s="218">
        <f t="shared" si="4"/>
        <v>0</v>
      </c>
      <c r="Q39" s="218">
        <f>4*0</f>
        <v>0</v>
      </c>
      <c r="R39" s="218">
        <f t="shared" si="5"/>
        <v>0</v>
      </c>
      <c r="S39" s="218">
        <f>4*0</f>
        <v>0</v>
      </c>
      <c r="T39" s="218">
        <f t="shared" si="6"/>
        <v>0</v>
      </c>
      <c r="U39" s="218">
        <v>4</v>
      </c>
      <c r="V39" s="218">
        <f t="shared" si="7"/>
        <v>4800</v>
      </c>
      <c r="W39" s="218">
        <v>4</v>
      </c>
      <c r="X39" s="218">
        <f t="shared" si="8"/>
        <v>4800</v>
      </c>
      <c r="Y39" s="218">
        <f>12*0</f>
        <v>0</v>
      </c>
      <c r="Z39" s="218">
        <f t="shared" si="9"/>
        <v>0</v>
      </c>
      <c r="AA39" s="218">
        <f>12*0</f>
        <v>0</v>
      </c>
      <c r="AB39" s="218">
        <f t="shared" si="10"/>
        <v>0</v>
      </c>
      <c r="AC39" s="218">
        <f>20*0</f>
        <v>0</v>
      </c>
      <c r="AD39" s="218">
        <f t="shared" si="11"/>
        <v>0</v>
      </c>
      <c r="AE39" s="218">
        <f>24*0</f>
        <v>0</v>
      </c>
      <c r="AF39" s="218">
        <f t="shared" si="12"/>
        <v>0</v>
      </c>
      <c r="AG39" s="218">
        <f>20*0</f>
        <v>0</v>
      </c>
      <c r="AH39" s="218">
        <f t="shared" si="13"/>
        <v>0</v>
      </c>
      <c r="AI39" s="218">
        <f t="shared" si="14"/>
        <v>44</v>
      </c>
      <c r="AJ39" s="218">
        <f t="shared" si="14"/>
        <v>52800</v>
      </c>
      <c r="AK39" s="35"/>
      <c r="AL39" s="35"/>
      <c r="AM39" s="35"/>
      <c r="AN39" s="35"/>
    </row>
    <row r="40" spans="1:40" ht="12.75">
      <c r="A40" s="65">
        <v>34</v>
      </c>
      <c r="B40" s="431" t="s">
        <v>133</v>
      </c>
      <c r="C40" s="432"/>
      <c r="D40" s="433"/>
      <c r="E40" s="65" t="s">
        <v>23</v>
      </c>
      <c r="F40" s="218">
        <v>500</v>
      </c>
      <c r="G40" s="218"/>
      <c r="H40" s="218">
        <f t="shared" si="0"/>
        <v>0</v>
      </c>
      <c r="I40" s="218"/>
      <c r="J40" s="218">
        <f t="shared" si="1"/>
        <v>0</v>
      </c>
      <c r="K40" s="218"/>
      <c r="L40" s="218">
        <f t="shared" si="2"/>
        <v>0</v>
      </c>
      <c r="M40" s="218">
        <f>2*0+2</f>
        <v>2</v>
      </c>
      <c r="N40" s="218">
        <f t="shared" si="3"/>
        <v>1000</v>
      </c>
      <c r="O40" s="218"/>
      <c r="P40" s="218">
        <f t="shared" si="4"/>
        <v>0</v>
      </c>
      <c r="Q40" s="218"/>
      <c r="R40" s="218">
        <f t="shared" si="5"/>
        <v>0</v>
      </c>
      <c r="S40" s="218"/>
      <c r="T40" s="218">
        <f t="shared" si="6"/>
        <v>0</v>
      </c>
      <c r="U40" s="218"/>
      <c r="V40" s="218">
        <f t="shared" si="7"/>
        <v>0</v>
      </c>
      <c r="W40" s="218"/>
      <c r="X40" s="218">
        <f t="shared" si="8"/>
        <v>0</v>
      </c>
      <c r="Y40" s="218"/>
      <c r="Z40" s="218">
        <f t="shared" si="9"/>
        <v>0</v>
      </c>
      <c r="AA40" s="218"/>
      <c r="AB40" s="218">
        <f t="shared" si="10"/>
        <v>0</v>
      </c>
      <c r="AC40" s="218"/>
      <c r="AD40" s="218">
        <f t="shared" si="11"/>
        <v>0</v>
      </c>
      <c r="AE40" s="218"/>
      <c r="AF40" s="218">
        <f t="shared" si="12"/>
        <v>0</v>
      </c>
      <c r="AG40" s="218"/>
      <c r="AH40" s="218">
        <f t="shared" si="13"/>
        <v>0</v>
      </c>
      <c r="AI40" s="218">
        <f t="shared" si="14"/>
        <v>2</v>
      </c>
      <c r="AJ40" s="218">
        <f t="shared" si="14"/>
        <v>1000</v>
      </c>
      <c r="AK40" s="35"/>
      <c r="AL40" s="35"/>
      <c r="AM40" s="35"/>
      <c r="AN40" s="35"/>
    </row>
    <row r="41" spans="1:40" ht="12.75">
      <c r="A41" s="65">
        <v>35</v>
      </c>
      <c r="B41" s="437" t="s">
        <v>134</v>
      </c>
      <c r="C41" s="436"/>
      <c r="D41" s="436"/>
      <c r="E41" s="65" t="s">
        <v>14</v>
      </c>
      <c r="F41" s="218">
        <v>28</v>
      </c>
      <c r="G41" s="218">
        <v>90</v>
      </c>
      <c r="H41" s="218">
        <f t="shared" si="0"/>
        <v>2520</v>
      </c>
      <c r="I41" s="218"/>
      <c r="J41" s="218">
        <f t="shared" si="1"/>
        <v>0</v>
      </c>
      <c r="K41" s="218"/>
      <c r="L41" s="218">
        <f t="shared" si="2"/>
        <v>0</v>
      </c>
      <c r="M41" s="218">
        <f>90*0+20*0+20</f>
        <v>20</v>
      </c>
      <c r="N41" s="218">
        <f t="shared" si="3"/>
        <v>560</v>
      </c>
      <c r="O41" s="218">
        <f>90*0</f>
        <v>0</v>
      </c>
      <c r="P41" s="218">
        <f t="shared" si="4"/>
        <v>0</v>
      </c>
      <c r="Q41" s="218">
        <f>90*0</f>
        <v>0</v>
      </c>
      <c r="R41" s="218">
        <f t="shared" si="5"/>
        <v>0</v>
      </c>
      <c r="S41" s="218">
        <v>90</v>
      </c>
      <c r="T41" s="218">
        <f t="shared" si="6"/>
        <v>2520</v>
      </c>
      <c r="U41" s="218">
        <v>90</v>
      </c>
      <c r="V41" s="218">
        <f t="shared" si="7"/>
        <v>2520</v>
      </c>
      <c r="W41" s="218">
        <v>90</v>
      </c>
      <c r="X41" s="218">
        <f t="shared" si="8"/>
        <v>2520</v>
      </c>
      <c r="Y41" s="218"/>
      <c r="Z41" s="218">
        <f t="shared" si="9"/>
        <v>0</v>
      </c>
      <c r="AA41" s="218"/>
      <c r="AB41" s="218">
        <f t="shared" si="10"/>
        <v>0</v>
      </c>
      <c r="AC41" s="218"/>
      <c r="AD41" s="218">
        <f t="shared" si="11"/>
        <v>0</v>
      </c>
      <c r="AE41" s="218"/>
      <c r="AF41" s="218">
        <f t="shared" si="12"/>
        <v>0</v>
      </c>
      <c r="AG41" s="218"/>
      <c r="AH41" s="218">
        <f t="shared" si="13"/>
        <v>0</v>
      </c>
      <c r="AI41" s="218">
        <f t="shared" si="14"/>
        <v>380</v>
      </c>
      <c r="AJ41" s="218">
        <f t="shared" si="14"/>
        <v>10640</v>
      </c>
      <c r="AK41" s="35"/>
      <c r="AL41" s="35"/>
      <c r="AM41" s="35"/>
      <c r="AN41" s="35"/>
    </row>
    <row r="42" spans="1:40" ht="12.75">
      <c r="A42" s="65">
        <v>36</v>
      </c>
      <c r="B42" s="431" t="s">
        <v>135</v>
      </c>
      <c r="C42" s="434"/>
      <c r="D42" s="435"/>
      <c r="E42" s="65" t="s">
        <v>23</v>
      </c>
      <c r="F42" s="217">
        <v>170</v>
      </c>
      <c r="G42" s="219"/>
      <c r="H42" s="218">
        <f t="shared" si="0"/>
        <v>0</v>
      </c>
      <c r="I42" s="218"/>
      <c r="J42" s="218">
        <f t="shared" si="1"/>
        <v>0</v>
      </c>
      <c r="K42" s="218"/>
      <c r="L42" s="218">
        <f t="shared" si="2"/>
        <v>0</v>
      </c>
      <c r="M42" s="218"/>
      <c r="N42" s="218">
        <f t="shared" si="3"/>
        <v>0</v>
      </c>
      <c r="O42" s="218"/>
      <c r="P42" s="218">
        <f t="shared" si="4"/>
        <v>0</v>
      </c>
      <c r="Q42" s="218"/>
      <c r="R42" s="218">
        <f t="shared" si="5"/>
        <v>0</v>
      </c>
      <c r="S42" s="218"/>
      <c r="T42" s="218">
        <f t="shared" si="6"/>
        <v>0</v>
      </c>
      <c r="U42" s="218"/>
      <c r="V42" s="218">
        <f t="shared" si="7"/>
        <v>0</v>
      </c>
      <c r="W42" s="218"/>
      <c r="X42" s="218">
        <f t="shared" si="8"/>
        <v>0</v>
      </c>
      <c r="Y42" s="218">
        <f>12*0</f>
        <v>0</v>
      </c>
      <c r="Z42" s="218">
        <f t="shared" si="9"/>
        <v>0</v>
      </c>
      <c r="AA42" s="218">
        <f>12*0</f>
        <v>0</v>
      </c>
      <c r="AB42" s="218">
        <f t="shared" si="10"/>
        <v>0</v>
      </c>
      <c r="AC42" s="218">
        <f>20*0</f>
        <v>0</v>
      </c>
      <c r="AD42" s="218">
        <f t="shared" si="11"/>
        <v>0</v>
      </c>
      <c r="AE42" s="218">
        <f>24*0</f>
        <v>0</v>
      </c>
      <c r="AF42" s="218">
        <f t="shared" si="12"/>
        <v>0</v>
      </c>
      <c r="AG42" s="218">
        <f>20*0</f>
        <v>0</v>
      </c>
      <c r="AH42" s="218">
        <f t="shared" si="13"/>
        <v>0</v>
      </c>
      <c r="AI42" s="218">
        <f t="shared" si="14"/>
        <v>0</v>
      </c>
      <c r="AJ42" s="218">
        <f t="shared" si="14"/>
        <v>0</v>
      </c>
      <c r="AK42" s="35"/>
      <c r="AL42" s="35"/>
      <c r="AM42" s="35"/>
      <c r="AN42" s="35"/>
    </row>
    <row r="43" spans="1:40" ht="12.75">
      <c r="A43" s="65">
        <v>37</v>
      </c>
      <c r="B43" s="431" t="s">
        <v>136</v>
      </c>
      <c r="C43" s="434"/>
      <c r="D43" s="435"/>
      <c r="E43" s="65" t="s">
        <v>23</v>
      </c>
      <c r="F43" s="218">
        <v>1200</v>
      </c>
      <c r="G43" s="218">
        <v>4</v>
      </c>
      <c r="H43" s="218">
        <f t="shared" si="0"/>
        <v>4800</v>
      </c>
      <c r="I43" s="218"/>
      <c r="J43" s="218">
        <f t="shared" si="1"/>
        <v>0</v>
      </c>
      <c r="K43" s="218"/>
      <c r="L43" s="218">
        <f t="shared" si="2"/>
        <v>0</v>
      </c>
      <c r="M43" s="218">
        <f>1*0+1</f>
        <v>1</v>
      </c>
      <c r="N43" s="218">
        <f t="shared" si="3"/>
        <v>1200</v>
      </c>
      <c r="O43" s="218"/>
      <c r="P43" s="218">
        <f t="shared" si="4"/>
        <v>0</v>
      </c>
      <c r="Q43" s="218"/>
      <c r="R43" s="218">
        <f t="shared" si="5"/>
        <v>0</v>
      </c>
      <c r="S43" s="218"/>
      <c r="T43" s="218">
        <f t="shared" si="6"/>
        <v>0</v>
      </c>
      <c r="U43" s="218"/>
      <c r="V43" s="218">
        <f t="shared" si="7"/>
        <v>0</v>
      </c>
      <c r="W43" s="218"/>
      <c r="X43" s="218">
        <f t="shared" si="8"/>
        <v>0</v>
      </c>
      <c r="Y43" s="218"/>
      <c r="Z43" s="218">
        <f t="shared" si="9"/>
        <v>0</v>
      </c>
      <c r="AA43" s="218"/>
      <c r="AB43" s="218">
        <f t="shared" si="10"/>
        <v>0</v>
      </c>
      <c r="AC43" s="218"/>
      <c r="AD43" s="218">
        <f t="shared" si="11"/>
        <v>0</v>
      </c>
      <c r="AE43" s="218"/>
      <c r="AF43" s="218">
        <f t="shared" si="12"/>
        <v>0</v>
      </c>
      <c r="AG43" s="218"/>
      <c r="AH43" s="218">
        <f t="shared" si="13"/>
        <v>0</v>
      </c>
      <c r="AI43" s="218">
        <f t="shared" si="14"/>
        <v>5</v>
      </c>
      <c r="AJ43" s="218">
        <f t="shared" si="14"/>
        <v>6000</v>
      </c>
      <c r="AK43" s="35"/>
      <c r="AL43" s="35"/>
      <c r="AM43" s="35"/>
      <c r="AN43" s="35"/>
    </row>
    <row r="44" spans="1:40" ht="12.75">
      <c r="A44" s="65">
        <v>38</v>
      </c>
      <c r="B44" s="431" t="s">
        <v>137</v>
      </c>
      <c r="C44" s="434"/>
      <c r="D44" s="435"/>
      <c r="E44" s="65" t="s">
        <v>14</v>
      </c>
      <c r="F44" s="218">
        <v>10</v>
      </c>
      <c r="G44" s="218">
        <v>60</v>
      </c>
      <c r="H44" s="218">
        <f t="shared" si="0"/>
        <v>600</v>
      </c>
      <c r="I44" s="218"/>
      <c r="J44" s="218">
        <f t="shared" si="1"/>
        <v>0</v>
      </c>
      <c r="K44" s="218"/>
      <c r="L44" s="218">
        <f t="shared" si="2"/>
        <v>0</v>
      </c>
      <c r="M44" s="218"/>
      <c r="N44" s="218">
        <f t="shared" si="3"/>
        <v>0</v>
      </c>
      <c r="O44" s="218"/>
      <c r="P44" s="218">
        <f t="shared" si="4"/>
        <v>0</v>
      </c>
      <c r="Q44" s="218"/>
      <c r="R44" s="218">
        <f t="shared" si="5"/>
        <v>0</v>
      </c>
      <c r="S44" s="218"/>
      <c r="T44" s="218">
        <f t="shared" si="6"/>
        <v>0</v>
      </c>
      <c r="U44" s="218"/>
      <c r="V44" s="218">
        <f t="shared" si="7"/>
        <v>0</v>
      </c>
      <c r="W44" s="218"/>
      <c r="X44" s="218">
        <f t="shared" si="8"/>
        <v>0</v>
      </c>
      <c r="Y44" s="218"/>
      <c r="Z44" s="218">
        <f t="shared" si="9"/>
        <v>0</v>
      </c>
      <c r="AA44" s="218"/>
      <c r="AB44" s="218">
        <f t="shared" si="10"/>
        <v>0</v>
      </c>
      <c r="AC44" s="218"/>
      <c r="AD44" s="218">
        <f t="shared" si="11"/>
        <v>0</v>
      </c>
      <c r="AE44" s="218"/>
      <c r="AF44" s="218">
        <f t="shared" si="12"/>
        <v>0</v>
      </c>
      <c r="AG44" s="218"/>
      <c r="AH44" s="218">
        <f t="shared" si="13"/>
        <v>0</v>
      </c>
      <c r="AI44" s="218">
        <f t="shared" si="14"/>
        <v>60</v>
      </c>
      <c r="AJ44" s="218">
        <f t="shared" si="14"/>
        <v>600</v>
      </c>
      <c r="AK44" s="35"/>
      <c r="AL44" s="35"/>
      <c r="AM44" s="35"/>
      <c r="AN44" s="35"/>
    </row>
    <row r="45" spans="1:40" ht="12.75">
      <c r="A45" s="65">
        <v>39</v>
      </c>
      <c r="B45" s="436" t="s">
        <v>138</v>
      </c>
      <c r="C45" s="437"/>
      <c r="D45" s="437"/>
      <c r="E45" s="65" t="s">
        <v>14</v>
      </c>
      <c r="F45" s="218">
        <v>85</v>
      </c>
      <c r="G45" s="218">
        <v>60</v>
      </c>
      <c r="H45" s="218">
        <f t="shared" si="0"/>
        <v>5100</v>
      </c>
      <c r="I45" s="218"/>
      <c r="J45" s="218">
        <f t="shared" si="1"/>
        <v>0</v>
      </c>
      <c r="K45" s="218"/>
      <c r="L45" s="218">
        <f t="shared" si="2"/>
        <v>0</v>
      </c>
      <c r="M45" s="218"/>
      <c r="N45" s="218">
        <f t="shared" si="3"/>
        <v>0</v>
      </c>
      <c r="O45" s="218"/>
      <c r="P45" s="218">
        <f t="shared" si="4"/>
        <v>0</v>
      </c>
      <c r="Q45" s="218"/>
      <c r="R45" s="218">
        <f t="shared" si="5"/>
        <v>0</v>
      </c>
      <c r="S45" s="218"/>
      <c r="T45" s="218">
        <f t="shared" si="6"/>
        <v>0</v>
      </c>
      <c r="U45" s="218"/>
      <c r="V45" s="218">
        <f t="shared" si="7"/>
        <v>0</v>
      </c>
      <c r="W45" s="218"/>
      <c r="X45" s="218">
        <f t="shared" si="8"/>
        <v>0</v>
      </c>
      <c r="Y45" s="218"/>
      <c r="Z45" s="218">
        <f t="shared" si="9"/>
        <v>0</v>
      </c>
      <c r="AA45" s="218"/>
      <c r="AB45" s="218">
        <f t="shared" si="10"/>
        <v>0</v>
      </c>
      <c r="AC45" s="218"/>
      <c r="AD45" s="218">
        <f t="shared" si="11"/>
        <v>0</v>
      </c>
      <c r="AE45" s="218"/>
      <c r="AF45" s="218">
        <f t="shared" si="12"/>
        <v>0</v>
      </c>
      <c r="AG45" s="218"/>
      <c r="AH45" s="218">
        <f t="shared" si="13"/>
        <v>0</v>
      </c>
      <c r="AI45" s="218">
        <f t="shared" si="14"/>
        <v>60</v>
      </c>
      <c r="AJ45" s="218">
        <f t="shared" si="14"/>
        <v>5100</v>
      </c>
      <c r="AK45" s="35"/>
      <c r="AL45" s="35"/>
      <c r="AM45" s="35"/>
      <c r="AN45" s="35"/>
    </row>
    <row r="46" spans="1:40" ht="12.75">
      <c r="A46" s="65">
        <v>40</v>
      </c>
      <c r="B46" s="436" t="s">
        <v>139</v>
      </c>
      <c r="C46" s="437"/>
      <c r="D46" s="437"/>
      <c r="E46" s="65" t="s">
        <v>14</v>
      </c>
      <c r="F46" s="218">
        <v>35</v>
      </c>
      <c r="G46" s="218">
        <v>30</v>
      </c>
      <c r="H46" s="218">
        <f t="shared" si="0"/>
        <v>1050</v>
      </c>
      <c r="I46" s="218"/>
      <c r="J46" s="218">
        <f t="shared" si="1"/>
        <v>0</v>
      </c>
      <c r="K46" s="218"/>
      <c r="L46" s="218">
        <f t="shared" si="2"/>
        <v>0</v>
      </c>
      <c r="M46" s="218">
        <f>30*0+30</f>
        <v>30</v>
      </c>
      <c r="N46" s="218">
        <f t="shared" si="3"/>
        <v>1050</v>
      </c>
      <c r="O46" s="218"/>
      <c r="P46" s="218">
        <f t="shared" si="4"/>
        <v>0</v>
      </c>
      <c r="Q46" s="218"/>
      <c r="R46" s="218">
        <f t="shared" si="5"/>
        <v>0</v>
      </c>
      <c r="S46" s="218"/>
      <c r="T46" s="218">
        <f t="shared" si="6"/>
        <v>0</v>
      </c>
      <c r="U46" s="218"/>
      <c r="V46" s="218">
        <f t="shared" si="7"/>
        <v>0</v>
      </c>
      <c r="W46" s="218"/>
      <c r="X46" s="218">
        <f t="shared" si="8"/>
        <v>0</v>
      </c>
      <c r="Y46" s="218"/>
      <c r="Z46" s="218">
        <f t="shared" si="9"/>
        <v>0</v>
      </c>
      <c r="AA46" s="218"/>
      <c r="AB46" s="218">
        <f t="shared" si="10"/>
        <v>0</v>
      </c>
      <c r="AC46" s="218"/>
      <c r="AD46" s="218">
        <f t="shared" si="11"/>
        <v>0</v>
      </c>
      <c r="AE46" s="218"/>
      <c r="AF46" s="218">
        <f t="shared" si="12"/>
        <v>0</v>
      </c>
      <c r="AG46" s="218"/>
      <c r="AH46" s="218">
        <f t="shared" si="13"/>
        <v>0</v>
      </c>
      <c r="AI46" s="218">
        <f t="shared" si="14"/>
        <v>60</v>
      </c>
      <c r="AJ46" s="218">
        <f t="shared" si="14"/>
        <v>2100</v>
      </c>
      <c r="AK46" s="35"/>
      <c r="AL46" s="35"/>
      <c r="AM46" s="35"/>
      <c r="AN46" s="35"/>
    </row>
    <row r="47" spans="1:40" ht="12.75">
      <c r="A47" s="65">
        <v>41</v>
      </c>
      <c r="B47" s="436" t="s">
        <v>140</v>
      </c>
      <c r="C47" s="437"/>
      <c r="D47" s="437"/>
      <c r="E47" s="65" t="s">
        <v>14</v>
      </c>
      <c r="F47" s="218">
        <v>155</v>
      </c>
      <c r="G47" s="218">
        <v>16</v>
      </c>
      <c r="H47" s="218">
        <f t="shared" si="0"/>
        <v>2480</v>
      </c>
      <c r="I47" s="218"/>
      <c r="J47" s="218">
        <f t="shared" si="1"/>
        <v>0</v>
      </c>
      <c r="K47" s="218"/>
      <c r="L47" s="218">
        <f t="shared" si="2"/>
        <v>0</v>
      </c>
      <c r="M47" s="218"/>
      <c r="N47" s="218">
        <f t="shared" si="3"/>
        <v>0</v>
      </c>
      <c r="O47" s="218"/>
      <c r="P47" s="218">
        <f t="shared" si="4"/>
        <v>0</v>
      </c>
      <c r="Q47" s="218"/>
      <c r="R47" s="218">
        <f t="shared" si="5"/>
        <v>0</v>
      </c>
      <c r="S47" s="218"/>
      <c r="T47" s="218">
        <f t="shared" si="6"/>
        <v>0</v>
      </c>
      <c r="U47" s="218"/>
      <c r="V47" s="218">
        <f t="shared" si="7"/>
        <v>0</v>
      </c>
      <c r="W47" s="218"/>
      <c r="X47" s="218">
        <f t="shared" si="8"/>
        <v>0</v>
      </c>
      <c r="Y47" s="218"/>
      <c r="Z47" s="218">
        <f t="shared" si="9"/>
        <v>0</v>
      </c>
      <c r="AA47" s="218"/>
      <c r="AB47" s="218">
        <f t="shared" si="10"/>
        <v>0</v>
      </c>
      <c r="AC47" s="218"/>
      <c r="AD47" s="218">
        <f t="shared" si="11"/>
        <v>0</v>
      </c>
      <c r="AE47" s="218"/>
      <c r="AF47" s="218">
        <f t="shared" si="12"/>
        <v>0</v>
      </c>
      <c r="AG47" s="218"/>
      <c r="AH47" s="218">
        <f t="shared" si="13"/>
        <v>0</v>
      </c>
      <c r="AI47" s="218">
        <f t="shared" si="14"/>
        <v>16</v>
      </c>
      <c r="AJ47" s="218">
        <f t="shared" si="14"/>
        <v>2480</v>
      </c>
      <c r="AK47" s="35"/>
      <c r="AL47" s="35"/>
      <c r="AM47" s="35"/>
      <c r="AN47" s="35"/>
    </row>
    <row r="48" spans="1:40" ht="12.75">
      <c r="A48" s="65">
        <v>42</v>
      </c>
      <c r="B48" s="431" t="s">
        <v>141</v>
      </c>
      <c r="C48" s="432"/>
      <c r="D48" s="433"/>
      <c r="E48" s="65" t="s">
        <v>14</v>
      </c>
      <c r="F48" s="218">
        <v>130</v>
      </c>
      <c r="G48" s="218"/>
      <c r="H48" s="218">
        <f t="shared" si="0"/>
        <v>0</v>
      </c>
      <c r="I48" s="218"/>
      <c r="J48" s="218">
        <f t="shared" si="1"/>
        <v>0</v>
      </c>
      <c r="K48" s="218"/>
      <c r="L48" s="218">
        <f t="shared" si="2"/>
        <v>0</v>
      </c>
      <c r="M48" s="218">
        <f>5*0+5</f>
        <v>5</v>
      </c>
      <c r="N48" s="218">
        <f t="shared" si="3"/>
        <v>650</v>
      </c>
      <c r="O48" s="218"/>
      <c r="P48" s="218">
        <f t="shared" si="4"/>
        <v>0</v>
      </c>
      <c r="Q48" s="218"/>
      <c r="R48" s="218">
        <f t="shared" si="5"/>
        <v>0</v>
      </c>
      <c r="S48" s="218"/>
      <c r="T48" s="218">
        <f t="shared" si="6"/>
        <v>0</v>
      </c>
      <c r="U48" s="218"/>
      <c r="V48" s="218">
        <f t="shared" si="7"/>
        <v>0</v>
      </c>
      <c r="W48" s="218"/>
      <c r="X48" s="218">
        <f t="shared" si="8"/>
        <v>0</v>
      </c>
      <c r="Y48" s="218"/>
      <c r="Z48" s="218">
        <f t="shared" si="9"/>
        <v>0</v>
      </c>
      <c r="AA48" s="218"/>
      <c r="AB48" s="218">
        <f t="shared" si="10"/>
        <v>0</v>
      </c>
      <c r="AC48" s="218"/>
      <c r="AD48" s="218">
        <f t="shared" si="11"/>
        <v>0</v>
      </c>
      <c r="AE48" s="218"/>
      <c r="AF48" s="218">
        <f t="shared" si="12"/>
        <v>0</v>
      </c>
      <c r="AG48" s="218"/>
      <c r="AH48" s="218">
        <f t="shared" si="13"/>
        <v>0</v>
      </c>
      <c r="AI48" s="218">
        <f t="shared" si="14"/>
        <v>5</v>
      </c>
      <c r="AJ48" s="218">
        <f t="shared" si="14"/>
        <v>650</v>
      </c>
      <c r="AK48" s="35"/>
      <c r="AL48" s="35"/>
      <c r="AM48" s="35"/>
      <c r="AN48" s="35"/>
    </row>
    <row r="49" spans="1:40" ht="12.75">
      <c r="A49" s="65">
        <v>43</v>
      </c>
      <c r="B49" s="431" t="s">
        <v>142</v>
      </c>
      <c r="C49" s="432"/>
      <c r="D49" s="433"/>
      <c r="E49" s="65" t="s">
        <v>14</v>
      </c>
      <c r="F49" s="218">
        <v>110</v>
      </c>
      <c r="G49" s="218"/>
      <c r="H49" s="218">
        <f t="shared" si="0"/>
        <v>0</v>
      </c>
      <c r="I49" s="218"/>
      <c r="J49" s="218">
        <f t="shared" si="1"/>
        <v>0</v>
      </c>
      <c r="K49" s="218"/>
      <c r="L49" s="218">
        <f t="shared" si="2"/>
        <v>0</v>
      </c>
      <c r="M49" s="218"/>
      <c r="N49" s="218">
        <f t="shared" si="3"/>
        <v>0</v>
      </c>
      <c r="O49" s="218"/>
      <c r="P49" s="218">
        <f t="shared" si="4"/>
        <v>0</v>
      </c>
      <c r="Q49" s="218"/>
      <c r="R49" s="218">
        <f t="shared" si="5"/>
        <v>0</v>
      </c>
      <c r="S49" s="218"/>
      <c r="T49" s="218">
        <f t="shared" si="6"/>
        <v>0</v>
      </c>
      <c r="U49" s="218"/>
      <c r="V49" s="218">
        <f t="shared" si="7"/>
        <v>0</v>
      </c>
      <c r="W49" s="218"/>
      <c r="X49" s="218">
        <f t="shared" si="8"/>
        <v>0</v>
      </c>
      <c r="Y49" s="218"/>
      <c r="Z49" s="218">
        <f t="shared" si="9"/>
        <v>0</v>
      </c>
      <c r="AA49" s="218"/>
      <c r="AB49" s="218">
        <f t="shared" si="10"/>
        <v>0</v>
      </c>
      <c r="AC49" s="218"/>
      <c r="AD49" s="218">
        <f t="shared" si="11"/>
        <v>0</v>
      </c>
      <c r="AE49" s="218"/>
      <c r="AF49" s="218">
        <f t="shared" si="12"/>
        <v>0</v>
      </c>
      <c r="AG49" s="218"/>
      <c r="AH49" s="218">
        <f t="shared" si="13"/>
        <v>0</v>
      </c>
      <c r="AI49" s="218">
        <f t="shared" si="14"/>
        <v>0</v>
      </c>
      <c r="AJ49" s="218">
        <f t="shared" si="14"/>
        <v>0</v>
      </c>
      <c r="AK49" s="35"/>
      <c r="AL49" s="35"/>
      <c r="AM49" s="35"/>
      <c r="AN49" s="35"/>
    </row>
    <row r="50" spans="1:40" ht="12.75">
      <c r="A50" s="65">
        <v>44</v>
      </c>
      <c r="B50" s="227" t="s">
        <v>152</v>
      </c>
      <c r="C50" s="225"/>
      <c r="D50" s="226"/>
      <c r="E50" s="65" t="s">
        <v>153</v>
      </c>
      <c r="F50" s="218">
        <v>1800</v>
      </c>
      <c r="G50" s="218"/>
      <c r="H50" s="218">
        <f t="shared" si="0"/>
        <v>0</v>
      </c>
      <c r="I50" s="218"/>
      <c r="J50" s="218">
        <f t="shared" si="1"/>
        <v>0</v>
      </c>
      <c r="K50" s="218"/>
      <c r="L50" s="218">
        <f t="shared" si="2"/>
        <v>0</v>
      </c>
      <c r="M50" s="218">
        <f>1*0+1</f>
        <v>1</v>
      </c>
      <c r="N50" s="218">
        <f t="shared" si="3"/>
        <v>1800</v>
      </c>
      <c r="O50" s="218"/>
      <c r="P50" s="218">
        <f t="shared" si="4"/>
        <v>0</v>
      </c>
      <c r="Q50" s="218"/>
      <c r="R50" s="218">
        <f t="shared" si="5"/>
        <v>0</v>
      </c>
      <c r="S50" s="218"/>
      <c r="T50" s="218">
        <f t="shared" si="6"/>
        <v>0</v>
      </c>
      <c r="U50" s="218"/>
      <c r="V50" s="218">
        <f t="shared" si="7"/>
        <v>0</v>
      </c>
      <c r="W50" s="218"/>
      <c r="X50" s="218">
        <f t="shared" si="8"/>
        <v>0</v>
      </c>
      <c r="Y50" s="218"/>
      <c r="Z50" s="218">
        <f t="shared" si="9"/>
        <v>0</v>
      </c>
      <c r="AA50" s="218"/>
      <c r="AB50" s="218">
        <f t="shared" si="10"/>
        <v>0</v>
      </c>
      <c r="AC50" s="218"/>
      <c r="AD50" s="218">
        <f t="shared" si="11"/>
        <v>0</v>
      </c>
      <c r="AE50" s="218"/>
      <c r="AF50" s="218">
        <f t="shared" si="12"/>
        <v>0</v>
      </c>
      <c r="AG50" s="218"/>
      <c r="AH50" s="218">
        <f t="shared" si="13"/>
        <v>0</v>
      </c>
      <c r="AI50" s="218">
        <f t="shared" si="14"/>
        <v>1</v>
      </c>
      <c r="AJ50" s="218">
        <f t="shared" si="14"/>
        <v>1800</v>
      </c>
      <c r="AK50" s="35"/>
      <c r="AL50" s="35"/>
      <c r="AM50" s="35"/>
      <c r="AN50" s="35"/>
    </row>
    <row r="51" spans="1:40" ht="14.25">
      <c r="A51" s="65"/>
      <c r="B51" s="407" t="s">
        <v>143</v>
      </c>
      <c r="C51" s="408"/>
      <c r="D51" s="408"/>
      <c r="E51" s="40"/>
      <c r="F51" s="220"/>
      <c r="G51" s="220"/>
      <c r="H51" s="220">
        <f>SUM(H7:H50)</f>
        <v>57510</v>
      </c>
      <c r="I51" s="220"/>
      <c r="J51" s="220">
        <f aca="true" t="shared" si="15" ref="J51:AJ51">SUM(J7:J50)</f>
        <v>148712</v>
      </c>
      <c r="K51" s="220"/>
      <c r="L51" s="220">
        <f t="shared" si="15"/>
        <v>108712</v>
      </c>
      <c r="M51" s="220"/>
      <c r="N51" s="220">
        <f t="shared" si="15"/>
        <v>25346</v>
      </c>
      <c r="O51" s="220"/>
      <c r="P51" s="220">
        <f t="shared" si="15"/>
        <v>0</v>
      </c>
      <c r="Q51" s="220"/>
      <c r="R51" s="220">
        <f t="shared" si="15"/>
        <v>0</v>
      </c>
      <c r="S51" s="220"/>
      <c r="T51" s="220">
        <f t="shared" si="15"/>
        <v>29380</v>
      </c>
      <c r="U51" s="220"/>
      <c r="V51" s="220">
        <f t="shared" si="15"/>
        <v>57004</v>
      </c>
      <c r="W51" s="220"/>
      <c r="X51" s="220">
        <f t="shared" si="15"/>
        <v>57004</v>
      </c>
      <c r="Y51" s="220"/>
      <c r="Z51" s="220">
        <f t="shared" si="15"/>
        <v>15840</v>
      </c>
      <c r="AA51" s="220"/>
      <c r="AB51" s="220">
        <f t="shared" si="15"/>
        <v>0</v>
      </c>
      <c r="AC51" s="220"/>
      <c r="AD51" s="220">
        <f t="shared" si="15"/>
        <v>21120</v>
      </c>
      <c r="AE51" s="220"/>
      <c r="AF51" s="220">
        <f t="shared" si="15"/>
        <v>0</v>
      </c>
      <c r="AG51" s="220"/>
      <c r="AH51" s="220">
        <f t="shared" si="15"/>
        <v>21120</v>
      </c>
      <c r="AI51" s="220"/>
      <c r="AJ51" s="220">
        <f t="shared" si="15"/>
        <v>541748</v>
      </c>
      <c r="AK51" s="35"/>
      <c r="AL51" s="35"/>
      <c r="AM51" s="35"/>
      <c r="AN51" s="35"/>
    </row>
    <row r="52" spans="1:4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</sheetData>
  <sheetProtection/>
  <mergeCells count="78">
    <mergeCell ref="A2:N2"/>
    <mergeCell ref="A4:A6"/>
    <mergeCell ref="B4:D6"/>
    <mergeCell ref="E4:E6"/>
    <mergeCell ref="F4:F6"/>
    <mergeCell ref="G4:H4"/>
    <mergeCell ref="I4:J4"/>
    <mergeCell ref="K4:L4"/>
    <mergeCell ref="M4:N4"/>
    <mergeCell ref="W4:X4"/>
    <mergeCell ref="Y4:Z4"/>
    <mergeCell ref="AA4:AB4"/>
    <mergeCell ref="AC4:AD4"/>
    <mergeCell ref="O4:P4"/>
    <mergeCell ref="Q4:R4"/>
    <mergeCell ref="S4:T4"/>
    <mergeCell ref="U4:V4"/>
    <mergeCell ref="AE4:AF4"/>
    <mergeCell ref="AG4:AH4"/>
    <mergeCell ref="AI4:AJ5"/>
    <mergeCell ref="G5:H5"/>
    <mergeCell ref="I5:J5"/>
    <mergeCell ref="K5:L5"/>
    <mergeCell ref="M5:N5"/>
    <mergeCell ref="O5:P5"/>
    <mergeCell ref="Q5:R5"/>
    <mergeCell ref="S5:T5"/>
    <mergeCell ref="AG5:AH5"/>
    <mergeCell ref="B7:D7"/>
    <mergeCell ref="U5:V5"/>
    <mergeCell ref="W5:X5"/>
    <mergeCell ref="Y5:Z5"/>
    <mergeCell ref="AA5:AB5"/>
    <mergeCell ref="B8:D8"/>
    <mergeCell ref="B9:D9"/>
    <mergeCell ref="B10:D10"/>
    <mergeCell ref="B11:D11"/>
    <mergeCell ref="AC5:AD5"/>
    <mergeCell ref="AE5:AF5"/>
    <mergeCell ref="B16:D16"/>
    <mergeCell ref="B17:D17"/>
    <mergeCell ref="B18:D18"/>
    <mergeCell ref="B19:D19"/>
    <mergeCell ref="B12:D12"/>
    <mergeCell ref="B13:D13"/>
    <mergeCell ref="B14:D14"/>
    <mergeCell ref="B15:D15"/>
    <mergeCell ref="B24:D24"/>
    <mergeCell ref="B25:D25"/>
    <mergeCell ref="B26:D26"/>
    <mergeCell ref="B27:D27"/>
    <mergeCell ref="B20:D20"/>
    <mergeCell ref="B21:D21"/>
    <mergeCell ref="B22:D22"/>
    <mergeCell ref="B23:D23"/>
    <mergeCell ref="B32:D32"/>
    <mergeCell ref="B33:D33"/>
    <mergeCell ref="B34:D34"/>
    <mergeCell ref="B35:D35"/>
    <mergeCell ref="B28:D28"/>
    <mergeCell ref="B29:D29"/>
    <mergeCell ref="B30:D30"/>
    <mergeCell ref="B31:D31"/>
    <mergeCell ref="B40:D40"/>
    <mergeCell ref="B41:D41"/>
    <mergeCell ref="B42:D42"/>
    <mergeCell ref="B43:D43"/>
    <mergeCell ref="B36:D36"/>
    <mergeCell ref="B37:D37"/>
    <mergeCell ref="B38:D38"/>
    <mergeCell ref="B39:D39"/>
    <mergeCell ref="B48:D48"/>
    <mergeCell ref="B49:D49"/>
    <mergeCell ref="B51:D51"/>
    <mergeCell ref="B44:D44"/>
    <mergeCell ref="B45:D45"/>
    <mergeCell ref="B46:D46"/>
    <mergeCell ref="B47:D4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0" customWidth="1"/>
    <col min="4" max="4" width="27.421875" style="0" customWidth="1"/>
    <col min="5" max="5" width="7.8515625" style="0" customWidth="1"/>
    <col min="6" max="6" width="8.7109375" style="0" customWidth="1"/>
    <col min="8" max="8" width="9.421875" style="0" customWidth="1"/>
    <col min="9" max="10" width="7.8515625" style="0" customWidth="1"/>
    <col min="11" max="11" width="8.421875" style="0" customWidth="1"/>
    <col min="12" max="12" width="9.00390625" style="0" customWidth="1"/>
    <col min="13" max="13" width="8.57421875" style="0" customWidth="1"/>
    <col min="14" max="14" width="9.421875" style="0" customWidth="1"/>
    <col min="15" max="15" width="7.57421875" style="0" customWidth="1"/>
    <col min="16" max="16" width="8.7109375" style="0" customWidth="1"/>
    <col min="20" max="20" width="9.7109375" style="0" customWidth="1"/>
    <col min="21" max="21" width="9.57421875" style="0" customWidth="1"/>
  </cols>
  <sheetData>
    <row r="1" spans="6:8" ht="12.75">
      <c r="F1" s="401"/>
      <c r="G1" s="401"/>
      <c r="H1" s="401"/>
    </row>
    <row r="2" spans="1:14" ht="15.75">
      <c r="A2" s="443" t="s">
        <v>154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15.7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34" ht="12.75" customHeight="1">
      <c r="A4" s="418" t="s">
        <v>95</v>
      </c>
      <c r="B4" s="419" t="s">
        <v>5</v>
      </c>
      <c r="C4" s="420"/>
      <c r="D4" s="421"/>
      <c r="E4" s="418" t="s">
        <v>96</v>
      </c>
      <c r="F4" s="428" t="s">
        <v>97</v>
      </c>
      <c r="G4" s="448" t="s">
        <v>155</v>
      </c>
      <c r="H4" s="449"/>
      <c r="I4" s="448" t="s">
        <v>155</v>
      </c>
      <c r="J4" s="449"/>
      <c r="K4" s="448" t="s">
        <v>155</v>
      </c>
      <c r="L4" s="449"/>
      <c r="M4" s="448" t="s">
        <v>155</v>
      </c>
      <c r="N4" s="449"/>
      <c r="O4" s="448" t="s">
        <v>155</v>
      </c>
      <c r="P4" s="449"/>
      <c r="Q4" s="448" t="s">
        <v>155</v>
      </c>
      <c r="R4" s="449"/>
      <c r="S4" s="448" t="s">
        <v>155</v>
      </c>
      <c r="T4" s="449"/>
      <c r="U4" s="448" t="s">
        <v>155</v>
      </c>
      <c r="V4" s="449"/>
      <c r="W4" s="448" t="s">
        <v>155</v>
      </c>
      <c r="X4" s="449"/>
      <c r="Y4" s="448" t="s">
        <v>155</v>
      </c>
      <c r="Z4" s="449"/>
      <c r="AA4" s="448" t="s">
        <v>155</v>
      </c>
      <c r="AB4" s="449"/>
      <c r="AC4" s="448" t="s">
        <v>155</v>
      </c>
      <c r="AD4" s="449"/>
      <c r="AE4" s="413" t="s">
        <v>99</v>
      </c>
      <c r="AF4" s="414"/>
      <c r="AG4" s="35"/>
      <c r="AH4" s="35"/>
    </row>
    <row r="5" spans="1:34" ht="12.75">
      <c r="A5" s="418"/>
      <c r="B5" s="422"/>
      <c r="C5" s="423"/>
      <c r="D5" s="424"/>
      <c r="E5" s="418"/>
      <c r="F5" s="429"/>
      <c r="G5" s="446">
        <v>1</v>
      </c>
      <c r="H5" s="447"/>
      <c r="I5" s="446">
        <v>2</v>
      </c>
      <c r="J5" s="447"/>
      <c r="K5" s="417">
        <v>3</v>
      </c>
      <c r="L5" s="417"/>
      <c r="M5" s="440">
        <v>4</v>
      </c>
      <c r="N5" s="440"/>
      <c r="O5" s="440">
        <v>13</v>
      </c>
      <c r="P5" s="440"/>
      <c r="Q5" s="440">
        <v>15</v>
      </c>
      <c r="R5" s="440"/>
      <c r="S5" s="440">
        <v>17</v>
      </c>
      <c r="T5" s="440"/>
      <c r="U5" s="440">
        <v>18</v>
      </c>
      <c r="V5" s="440"/>
      <c r="W5" s="440">
        <v>19</v>
      </c>
      <c r="X5" s="440"/>
      <c r="Y5" s="440">
        <v>22</v>
      </c>
      <c r="Z5" s="440"/>
      <c r="AA5" s="439">
        <v>25</v>
      </c>
      <c r="AB5" s="440"/>
      <c r="AC5" s="439">
        <v>9</v>
      </c>
      <c r="AD5" s="440"/>
      <c r="AE5" s="415"/>
      <c r="AF5" s="416"/>
      <c r="AG5" s="35"/>
      <c r="AH5" s="35"/>
    </row>
    <row r="6" spans="1:34" ht="25.5">
      <c r="A6" s="418"/>
      <c r="B6" s="425"/>
      <c r="C6" s="426"/>
      <c r="D6" s="427"/>
      <c r="E6" s="418"/>
      <c r="F6" s="430"/>
      <c r="G6" s="216" t="s">
        <v>2</v>
      </c>
      <c r="H6" s="214" t="s">
        <v>77</v>
      </c>
      <c r="I6" s="216" t="s">
        <v>2</v>
      </c>
      <c r="J6" s="214" t="s">
        <v>77</v>
      </c>
      <c r="K6" s="216" t="s">
        <v>2</v>
      </c>
      <c r="L6" s="214" t="s">
        <v>77</v>
      </c>
      <c r="M6" s="216" t="s">
        <v>2</v>
      </c>
      <c r="N6" s="214" t="s">
        <v>77</v>
      </c>
      <c r="O6" s="216" t="s">
        <v>2</v>
      </c>
      <c r="P6" s="214" t="s">
        <v>77</v>
      </c>
      <c r="Q6" s="216" t="s">
        <v>2</v>
      </c>
      <c r="R6" s="214" t="s">
        <v>77</v>
      </c>
      <c r="S6" s="216" t="s">
        <v>2</v>
      </c>
      <c r="T6" s="214" t="s">
        <v>77</v>
      </c>
      <c r="U6" s="216" t="s">
        <v>2</v>
      </c>
      <c r="V6" s="214" t="s">
        <v>77</v>
      </c>
      <c r="W6" s="216" t="s">
        <v>2</v>
      </c>
      <c r="X6" s="214" t="s">
        <v>77</v>
      </c>
      <c r="Y6" s="216" t="s">
        <v>2</v>
      </c>
      <c r="Z6" s="214" t="s">
        <v>77</v>
      </c>
      <c r="AA6" s="216" t="s">
        <v>2</v>
      </c>
      <c r="AB6" s="214" t="s">
        <v>77</v>
      </c>
      <c r="AC6" s="216" t="s">
        <v>2</v>
      </c>
      <c r="AD6" s="214" t="s">
        <v>77</v>
      </c>
      <c r="AE6" s="216" t="s">
        <v>2</v>
      </c>
      <c r="AF6" s="214" t="s">
        <v>77</v>
      </c>
      <c r="AG6" s="35"/>
      <c r="AH6" s="35"/>
    </row>
    <row r="7" spans="1:34" ht="12.75">
      <c r="A7" s="65">
        <v>1</v>
      </c>
      <c r="B7" s="436" t="s">
        <v>100</v>
      </c>
      <c r="C7" s="437"/>
      <c r="D7" s="437"/>
      <c r="E7" s="65" t="s">
        <v>23</v>
      </c>
      <c r="F7" s="217">
        <v>34000</v>
      </c>
      <c r="G7" s="218">
        <f>1*0</f>
        <v>0</v>
      </c>
      <c r="H7" s="218">
        <f>G7*F7</f>
        <v>0</v>
      </c>
      <c r="I7" s="218">
        <v>1</v>
      </c>
      <c r="J7" s="218">
        <f>I7*F7</f>
        <v>34000</v>
      </c>
      <c r="K7" s="218"/>
      <c r="L7" s="218">
        <f>K7*F7</f>
        <v>0</v>
      </c>
      <c r="M7" s="218">
        <v>1</v>
      </c>
      <c r="N7" s="218">
        <f>M7*F7</f>
        <v>34000</v>
      </c>
      <c r="O7" s="218">
        <v>1</v>
      </c>
      <c r="P7" s="218">
        <f>O7*F7</f>
        <v>34000</v>
      </c>
      <c r="Q7" s="218"/>
      <c r="R7" s="218">
        <f>Q7*F7</f>
        <v>0</v>
      </c>
      <c r="S7" s="218">
        <v>2</v>
      </c>
      <c r="T7" s="218">
        <f>S7*F7</f>
        <v>68000</v>
      </c>
      <c r="U7" s="218">
        <f>1*0</f>
        <v>0</v>
      </c>
      <c r="V7" s="218">
        <f>U7*F7</f>
        <v>0</v>
      </c>
      <c r="W7" s="218"/>
      <c r="X7" s="218">
        <f>W7*F7</f>
        <v>0</v>
      </c>
      <c r="Y7" s="218"/>
      <c r="Z7" s="218">
        <f>Y7*F7</f>
        <v>0</v>
      </c>
      <c r="AA7" s="218">
        <v>2</v>
      </c>
      <c r="AB7" s="218">
        <f>AA7*F7</f>
        <v>68000</v>
      </c>
      <c r="AC7" s="218"/>
      <c r="AD7" s="218">
        <f>AC7*$F7</f>
        <v>0</v>
      </c>
      <c r="AE7" s="218">
        <f>G7+I7+K7+M7+O7+Q7+S7+U7+W7+Y7+AA7+AC7</f>
        <v>7</v>
      </c>
      <c r="AF7" s="218">
        <f>H7+J7+L7+N7+P7+R7+T7+V7+X7+Z7+AB7+AD7</f>
        <v>238000</v>
      </c>
      <c r="AG7" s="35"/>
      <c r="AH7" s="35"/>
    </row>
    <row r="8" spans="1:34" ht="12.75">
      <c r="A8" s="65">
        <v>2</v>
      </c>
      <c r="B8" s="438" t="s">
        <v>101</v>
      </c>
      <c r="C8" s="432"/>
      <c r="D8" s="433"/>
      <c r="E8" s="65" t="s">
        <v>23</v>
      </c>
      <c r="F8" s="218">
        <v>46000</v>
      </c>
      <c r="G8" s="218"/>
      <c r="H8" s="218">
        <f aca="true" t="shared" si="0" ref="H8:H49">G8*F8</f>
        <v>0</v>
      </c>
      <c r="I8" s="218"/>
      <c r="J8" s="218">
        <f aca="true" t="shared" si="1" ref="J8:J49">I8*F8</f>
        <v>0</v>
      </c>
      <c r="K8" s="218"/>
      <c r="L8" s="218">
        <f aca="true" t="shared" si="2" ref="L8:L49">K8*F8</f>
        <v>0</v>
      </c>
      <c r="M8" s="218"/>
      <c r="N8" s="218">
        <f aca="true" t="shared" si="3" ref="N8:N49">M8*F8</f>
        <v>0</v>
      </c>
      <c r="O8" s="218"/>
      <c r="P8" s="218">
        <f aca="true" t="shared" si="4" ref="P8:P49">O8*F8</f>
        <v>0</v>
      </c>
      <c r="Q8" s="218"/>
      <c r="R8" s="218">
        <f aca="true" t="shared" si="5" ref="R8:R49">Q8*F8</f>
        <v>0</v>
      </c>
      <c r="S8" s="218"/>
      <c r="T8" s="218">
        <f aca="true" t="shared" si="6" ref="T8:T49">S8*F8</f>
        <v>0</v>
      </c>
      <c r="U8" s="218"/>
      <c r="V8" s="218">
        <f aca="true" t="shared" si="7" ref="V8:V49">U8*F8</f>
        <v>0</v>
      </c>
      <c r="W8" s="218">
        <v>1</v>
      </c>
      <c r="X8" s="218">
        <f aca="true" t="shared" si="8" ref="X8:X49">W8*F8</f>
        <v>46000</v>
      </c>
      <c r="Y8" s="218"/>
      <c r="Z8" s="218">
        <f aca="true" t="shared" si="9" ref="Z8:Z49">Y8*F8</f>
        <v>0</v>
      </c>
      <c r="AA8" s="218"/>
      <c r="AB8" s="218">
        <f aca="true" t="shared" si="10" ref="AB8:AB49">AA8*F8</f>
        <v>0</v>
      </c>
      <c r="AC8" s="218"/>
      <c r="AD8" s="218">
        <f aca="true" t="shared" si="11" ref="AD8:AD49">AC8*$F8</f>
        <v>0</v>
      </c>
      <c r="AE8" s="218">
        <f aca="true" t="shared" si="12" ref="AE8:AF49">G8+I8+K8+M8+O8+Q8+S8+U8+W8+Y8+AA8+AC8</f>
        <v>1</v>
      </c>
      <c r="AF8" s="218">
        <f t="shared" si="12"/>
        <v>46000</v>
      </c>
      <c r="AG8" s="35"/>
      <c r="AH8" s="35"/>
    </row>
    <row r="9" spans="1:34" ht="12.75">
      <c r="A9" s="65">
        <v>3</v>
      </c>
      <c r="B9" s="431" t="s">
        <v>102</v>
      </c>
      <c r="C9" s="432"/>
      <c r="D9" s="433"/>
      <c r="E9" s="65" t="s">
        <v>23</v>
      </c>
      <c r="F9" s="218">
        <v>2090</v>
      </c>
      <c r="G9" s="218"/>
      <c r="H9" s="218">
        <f t="shared" si="0"/>
        <v>0</v>
      </c>
      <c r="I9" s="218"/>
      <c r="J9" s="218">
        <f t="shared" si="1"/>
        <v>0</v>
      </c>
      <c r="K9" s="218">
        <v>1</v>
      </c>
      <c r="L9" s="218">
        <f t="shared" si="2"/>
        <v>2090</v>
      </c>
      <c r="M9" s="218"/>
      <c r="N9" s="218">
        <f t="shared" si="3"/>
        <v>0</v>
      </c>
      <c r="O9" s="218"/>
      <c r="P9" s="218">
        <f t="shared" si="4"/>
        <v>0</v>
      </c>
      <c r="Q9" s="218"/>
      <c r="R9" s="218">
        <f t="shared" si="5"/>
        <v>0</v>
      </c>
      <c r="S9" s="218"/>
      <c r="T9" s="218">
        <f t="shared" si="6"/>
        <v>0</v>
      </c>
      <c r="U9" s="218"/>
      <c r="V9" s="218">
        <f t="shared" si="7"/>
        <v>0</v>
      </c>
      <c r="W9" s="218"/>
      <c r="X9" s="218">
        <f t="shared" si="8"/>
        <v>0</v>
      </c>
      <c r="Y9" s="218"/>
      <c r="Z9" s="218">
        <f t="shared" si="9"/>
        <v>0</v>
      </c>
      <c r="AA9" s="218"/>
      <c r="AB9" s="218">
        <f t="shared" si="10"/>
        <v>0</v>
      </c>
      <c r="AC9" s="218"/>
      <c r="AD9" s="218">
        <f t="shared" si="11"/>
        <v>0</v>
      </c>
      <c r="AE9" s="218">
        <f t="shared" si="12"/>
        <v>1</v>
      </c>
      <c r="AF9" s="218">
        <f t="shared" si="12"/>
        <v>2090</v>
      </c>
      <c r="AG9" s="35"/>
      <c r="AH9" s="35"/>
    </row>
    <row r="10" spans="1:34" ht="12.75">
      <c r="A10" s="65">
        <v>4</v>
      </c>
      <c r="B10" s="431" t="s">
        <v>103</v>
      </c>
      <c r="C10" s="434"/>
      <c r="D10" s="435"/>
      <c r="E10" s="65" t="s">
        <v>23</v>
      </c>
      <c r="F10" s="218">
        <v>400</v>
      </c>
      <c r="G10" s="218"/>
      <c r="H10" s="218">
        <f t="shared" si="0"/>
        <v>0</v>
      </c>
      <c r="I10" s="218"/>
      <c r="J10" s="218">
        <f t="shared" si="1"/>
        <v>0</v>
      </c>
      <c r="K10" s="218">
        <v>3</v>
      </c>
      <c r="L10" s="218">
        <f t="shared" si="2"/>
        <v>1200</v>
      </c>
      <c r="M10" s="218"/>
      <c r="N10" s="218">
        <f t="shared" si="3"/>
        <v>0</v>
      </c>
      <c r="O10" s="218"/>
      <c r="P10" s="218">
        <f t="shared" si="4"/>
        <v>0</v>
      </c>
      <c r="Q10" s="218"/>
      <c r="R10" s="218">
        <f t="shared" si="5"/>
        <v>0</v>
      </c>
      <c r="S10" s="218"/>
      <c r="T10" s="218">
        <f t="shared" si="6"/>
        <v>0</v>
      </c>
      <c r="U10" s="218"/>
      <c r="V10" s="218">
        <f t="shared" si="7"/>
        <v>0</v>
      </c>
      <c r="W10" s="218"/>
      <c r="X10" s="218">
        <f t="shared" si="8"/>
        <v>0</v>
      </c>
      <c r="Y10" s="218"/>
      <c r="Z10" s="218">
        <f t="shared" si="9"/>
        <v>0</v>
      </c>
      <c r="AA10" s="218"/>
      <c r="AB10" s="218">
        <f t="shared" si="10"/>
        <v>0</v>
      </c>
      <c r="AC10" s="218"/>
      <c r="AD10" s="218">
        <f t="shared" si="11"/>
        <v>0</v>
      </c>
      <c r="AE10" s="218">
        <f t="shared" si="12"/>
        <v>3</v>
      </c>
      <c r="AF10" s="218">
        <f t="shared" si="12"/>
        <v>1200</v>
      </c>
      <c r="AG10" s="35"/>
      <c r="AH10" s="35"/>
    </row>
    <row r="11" spans="1:34" ht="12.75">
      <c r="A11" s="65">
        <v>5</v>
      </c>
      <c r="B11" s="437" t="s">
        <v>104</v>
      </c>
      <c r="C11" s="437"/>
      <c r="D11" s="437"/>
      <c r="E11" s="65" t="s">
        <v>23</v>
      </c>
      <c r="F11" s="218">
        <v>6000</v>
      </c>
      <c r="G11" s="218">
        <f>1*0</f>
        <v>0</v>
      </c>
      <c r="H11" s="218">
        <f t="shared" si="0"/>
        <v>0</v>
      </c>
      <c r="I11" s="218">
        <v>1</v>
      </c>
      <c r="J11" s="218">
        <f t="shared" si="1"/>
        <v>6000</v>
      </c>
      <c r="K11" s="218"/>
      <c r="L11" s="218">
        <f t="shared" si="2"/>
        <v>0</v>
      </c>
      <c r="M11" s="218"/>
      <c r="N11" s="218">
        <f t="shared" si="3"/>
        <v>0</v>
      </c>
      <c r="O11" s="218"/>
      <c r="P11" s="218">
        <f t="shared" si="4"/>
        <v>0</v>
      </c>
      <c r="Q11" s="218"/>
      <c r="R11" s="218">
        <f t="shared" si="5"/>
        <v>0</v>
      </c>
      <c r="S11" s="218"/>
      <c r="T11" s="218">
        <f t="shared" si="6"/>
        <v>0</v>
      </c>
      <c r="U11" s="218"/>
      <c r="V11" s="218">
        <f t="shared" si="7"/>
        <v>0</v>
      </c>
      <c r="W11" s="218"/>
      <c r="X11" s="218">
        <f t="shared" si="8"/>
        <v>0</v>
      </c>
      <c r="Y11" s="218"/>
      <c r="Z11" s="218">
        <f t="shared" si="9"/>
        <v>0</v>
      </c>
      <c r="AA11" s="218"/>
      <c r="AB11" s="218">
        <f t="shared" si="10"/>
        <v>0</v>
      </c>
      <c r="AC11" s="218"/>
      <c r="AD11" s="218">
        <f t="shared" si="11"/>
        <v>0</v>
      </c>
      <c r="AE11" s="218">
        <f t="shared" si="12"/>
        <v>1</v>
      </c>
      <c r="AF11" s="218">
        <f t="shared" si="12"/>
        <v>6000</v>
      </c>
      <c r="AG11" s="35"/>
      <c r="AH11" s="35"/>
    </row>
    <row r="12" spans="1:34" ht="12.75">
      <c r="A12" s="65">
        <v>6</v>
      </c>
      <c r="B12" s="431" t="s">
        <v>105</v>
      </c>
      <c r="C12" s="434"/>
      <c r="D12" s="435"/>
      <c r="E12" s="65" t="s">
        <v>23</v>
      </c>
      <c r="F12" s="218">
        <v>4250</v>
      </c>
      <c r="G12" s="218"/>
      <c r="H12" s="218">
        <f t="shared" si="0"/>
        <v>0</v>
      </c>
      <c r="I12" s="218"/>
      <c r="J12" s="218">
        <f t="shared" si="1"/>
        <v>0</v>
      </c>
      <c r="K12" s="218"/>
      <c r="L12" s="218">
        <f t="shared" si="2"/>
        <v>0</v>
      </c>
      <c r="M12" s="218"/>
      <c r="N12" s="218">
        <f t="shared" si="3"/>
        <v>0</v>
      </c>
      <c r="O12" s="218"/>
      <c r="P12" s="218">
        <f t="shared" si="4"/>
        <v>0</v>
      </c>
      <c r="Q12" s="218"/>
      <c r="R12" s="218">
        <f t="shared" si="5"/>
        <v>0</v>
      </c>
      <c r="S12" s="218"/>
      <c r="T12" s="218">
        <f t="shared" si="6"/>
        <v>0</v>
      </c>
      <c r="U12" s="218"/>
      <c r="V12" s="218">
        <f t="shared" si="7"/>
        <v>0</v>
      </c>
      <c r="W12" s="218"/>
      <c r="X12" s="218">
        <f t="shared" si="8"/>
        <v>0</v>
      </c>
      <c r="Y12" s="218"/>
      <c r="Z12" s="218">
        <f t="shared" si="9"/>
        <v>0</v>
      </c>
      <c r="AA12" s="218"/>
      <c r="AB12" s="218">
        <f t="shared" si="10"/>
        <v>0</v>
      </c>
      <c r="AC12" s="218"/>
      <c r="AD12" s="218">
        <f t="shared" si="11"/>
        <v>0</v>
      </c>
      <c r="AE12" s="218">
        <f t="shared" si="12"/>
        <v>0</v>
      </c>
      <c r="AF12" s="218">
        <f t="shared" si="12"/>
        <v>0</v>
      </c>
      <c r="AG12" s="35"/>
      <c r="AH12" s="35"/>
    </row>
    <row r="13" spans="1:34" ht="12.75">
      <c r="A13" s="65">
        <v>7</v>
      </c>
      <c r="B13" s="438" t="s">
        <v>106</v>
      </c>
      <c r="C13" s="434"/>
      <c r="D13" s="435"/>
      <c r="E13" s="65" t="s">
        <v>23</v>
      </c>
      <c r="F13" s="218">
        <v>3300</v>
      </c>
      <c r="G13" s="218"/>
      <c r="H13" s="218">
        <f t="shared" si="0"/>
        <v>0</v>
      </c>
      <c r="I13" s="218"/>
      <c r="J13" s="218">
        <f t="shared" si="1"/>
        <v>0</v>
      </c>
      <c r="K13" s="218"/>
      <c r="L13" s="218">
        <f t="shared" si="2"/>
        <v>0</v>
      </c>
      <c r="M13" s="218"/>
      <c r="N13" s="218">
        <f t="shared" si="3"/>
        <v>0</v>
      </c>
      <c r="O13" s="218"/>
      <c r="P13" s="218">
        <f t="shared" si="4"/>
        <v>0</v>
      </c>
      <c r="Q13" s="218"/>
      <c r="R13" s="218">
        <f t="shared" si="5"/>
        <v>0</v>
      </c>
      <c r="S13" s="218"/>
      <c r="T13" s="218">
        <f t="shared" si="6"/>
        <v>0</v>
      </c>
      <c r="U13" s="218"/>
      <c r="V13" s="218">
        <f t="shared" si="7"/>
        <v>0</v>
      </c>
      <c r="W13" s="218"/>
      <c r="X13" s="218">
        <f t="shared" si="8"/>
        <v>0</v>
      </c>
      <c r="Y13" s="218"/>
      <c r="Z13" s="218">
        <f t="shared" si="9"/>
        <v>0</v>
      </c>
      <c r="AA13" s="218"/>
      <c r="AB13" s="218">
        <f t="shared" si="10"/>
        <v>0</v>
      </c>
      <c r="AC13" s="218"/>
      <c r="AD13" s="218">
        <f t="shared" si="11"/>
        <v>0</v>
      </c>
      <c r="AE13" s="218">
        <f t="shared" si="12"/>
        <v>0</v>
      </c>
      <c r="AF13" s="218">
        <f t="shared" si="12"/>
        <v>0</v>
      </c>
      <c r="AG13" s="35"/>
      <c r="AH13" s="35"/>
    </row>
    <row r="14" spans="1:34" ht="12.75">
      <c r="A14" s="65">
        <v>8</v>
      </c>
      <c r="B14" s="436" t="s">
        <v>107</v>
      </c>
      <c r="C14" s="437"/>
      <c r="D14" s="437"/>
      <c r="E14" s="65" t="s">
        <v>23</v>
      </c>
      <c r="F14" s="218">
        <v>85</v>
      </c>
      <c r="G14" s="218"/>
      <c r="H14" s="218">
        <f t="shared" si="0"/>
        <v>0</v>
      </c>
      <c r="I14" s="218"/>
      <c r="J14" s="218">
        <f t="shared" si="1"/>
        <v>0</v>
      </c>
      <c r="K14" s="218">
        <f>202*0</f>
        <v>0</v>
      </c>
      <c r="L14" s="218">
        <f t="shared" si="2"/>
        <v>0</v>
      </c>
      <c r="M14" s="218">
        <v>206</v>
      </c>
      <c r="N14" s="218">
        <f t="shared" si="3"/>
        <v>17510</v>
      </c>
      <c r="O14" s="218"/>
      <c r="P14" s="218">
        <f t="shared" si="4"/>
        <v>0</v>
      </c>
      <c r="Q14" s="218"/>
      <c r="R14" s="218">
        <f t="shared" si="5"/>
        <v>0</v>
      </c>
      <c r="S14" s="218">
        <f>204*0</f>
        <v>0</v>
      </c>
      <c r="T14" s="218">
        <f t="shared" si="6"/>
        <v>0</v>
      </c>
      <c r="U14" s="218">
        <f>146*0+50</f>
        <v>50</v>
      </c>
      <c r="V14" s="218">
        <f t="shared" si="7"/>
        <v>4250</v>
      </c>
      <c r="W14" s="218">
        <f>204*0+10</f>
        <v>10</v>
      </c>
      <c r="X14" s="218">
        <f t="shared" si="8"/>
        <v>850</v>
      </c>
      <c r="Y14" s="218">
        <v>144</v>
      </c>
      <c r="Z14" s="218">
        <f t="shared" si="9"/>
        <v>12240</v>
      </c>
      <c r="AA14" s="218"/>
      <c r="AB14" s="218">
        <f>AA14*F14</f>
        <v>0</v>
      </c>
      <c r="AC14" s="218">
        <v>230</v>
      </c>
      <c r="AD14" s="218">
        <f t="shared" si="11"/>
        <v>19550</v>
      </c>
      <c r="AE14" s="218">
        <f t="shared" si="12"/>
        <v>640</v>
      </c>
      <c r="AF14" s="218">
        <f t="shared" si="12"/>
        <v>54400</v>
      </c>
      <c r="AG14" s="35"/>
      <c r="AH14" s="35"/>
    </row>
    <row r="15" spans="1:34" ht="12.75">
      <c r="A15" s="65">
        <v>9</v>
      </c>
      <c r="B15" s="436" t="s">
        <v>108</v>
      </c>
      <c r="C15" s="437"/>
      <c r="D15" s="437"/>
      <c r="E15" s="65" t="s">
        <v>23</v>
      </c>
      <c r="F15" s="218">
        <f>160*1.1</f>
        <v>176</v>
      </c>
      <c r="G15" s="218"/>
      <c r="H15" s="218">
        <f t="shared" si="0"/>
        <v>0</v>
      </c>
      <c r="I15" s="218"/>
      <c r="J15" s="218">
        <f t="shared" si="1"/>
        <v>0</v>
      </c>
      <c r="K15" s="218">
        <f>98*0</f>
        <v>0</v>
      </c>
      <c r="L15" s="218">
        <f t="shared" si="2"/>
        <v>0</v>
      </c>
      <c r="M15" s="218">
        <v>100</v>
      </c>
      <c r="N15" s="218">
        <f t="shared" si="3"/>
        <v>17600</v>
      </c>
      <c r="O15" s="218"/>
      <c r="P15" s="218">
        <f t="shared" si="4"/>
        <v>0</v>
      </c>
      <c r="Q15" s="218"/>
      <c r="R15" s="218">
        <f t="shared" si="5"/>
        <v>0</v>
      </c>
      <c r="S15" s="218">
        <f>98*0</f>
        <v>0</v>
      </c>
      <c r="T15" s="218">
        <f t="shared" si="6"/>
        <v>0</v>
      </c>
      <c r="U15" s="218">
        <f>72*0+48</f>
        <v>48</v>
      </c>
      <c r="V15" s="218">
        <f t="shared" si="7"/>
        <v>8448</v>
      </c>
      <c r="W15" s="218">
        <f>98*0</f>
        <v>0</v>
      </c>
      <c r="X15" s="218">
        <f t="shared" si="8"/>
        <v>0</v>
      </c>
      <c r="Y15" s="218">
        <v>72</v>
      </c>
      <c r="Z15" s="218">
        <f t="shared" si="9"/>
        <v>12672</v>
      </c>
      <c r="AA15" s="218"/>
      <c r="AB15" s="218">
        <f t="shared" si="10"/>
        <v>0</v>
      </c>
      <c r="AC15" s="218">
        <v>111</v>
      </c>
      <c r="AD15" s="218">
        <f t="shared" si="11"/>
        <v>19536</v>
      </c>
      <c r="AE15" s="218">
        <f t="shared" si="12"/>
        <v>331</v>
      </c>
      <c r="AF15" s="218">
        <f t="shared" si="12"/>
        <v>58256</v>
      </c>
      <c r="AG15" s="35"/>
      <c r="AH15" s="35"/>
    </row>
    <row r="16" spans="1:34" ht="12.75">
      <c r="A16" s="65">
        <v>10</v>
      </c>
      <c r="B16" s="436" t="s">
        <v>109</v>
      </c>
      <c r="C16" s="437"/>
      <c r="D16" s="437"/>
      <c r="E16" s="65" t="s">
        <v>23</v>
      </c>
      <c r="F16" s="218">
        <f>260*1.1</f>
        <v>286</v>
      </c>
      <c r="G16" s="218"/>
      <c r="H16" s="218">
        <f t="shared" si="0"/>
        <v>0</v>
      </c>
      <c r="I16" s="218"/>
      <c r="J16" s="218">
        <f t="shared" si="1"/>
        <v>0</v>
      </c>
      <c r="K16" s="218"/>
      <c r="L16" s="218">
        <f t="shared" si="2"/>
        <v>0</v>
      </c>
      <c r="M16" s="218"/>
      <c r="N16" s="218">
        <f t="shared" si="3"/>
        <v>0</v>
      </c>
      <c r="O16" s="218"/>
      <c r="P16" s="218">
        <f t="shared" si="4"/>
        <v>0</v>
      </c>
      <c r="Q16" s="218"/>
      <c r="R16" s="218">
        <f t="shared" si="5"/>
        <v>0</v>
      </c>
      <c r="S16" s="218"/>
      <c r="T16" s="218">
        <f t="shared" si="6"/>
        <v>0</v>
      </c>
      <c r="U16" s="218"/>
      <c r="V16" s="218">
        <f t="shared" si="7"/>
        <v>0</v>
      </c>
      <c r="W16" s="218"/>
      <c r="X16" s="218">
        <f t="shared" si="8"/>
        <v>0</v>
      </c>
      <c r="Y16" s="218"/>
      <c r="Z16" s="218">
        <f t="shared" si="9"/>
        <v>0</v>
      </c>
      <c r="AA16" s="218"/>
      <c r="AB16" s="218">
        <f t="shared" si="10"/>
        <v>0</v>
      </c>
      <c r="AC16" s="218"/>
      <c r="AD16" s="218">
        <f t="shared" si="11"/>
        <v>0</v>
      </c>
      <c r="AE16" s="218">
        <f t="shared" si="12"/>
        <v>0</v>
      </c>
      <c r="AF16" s="218">
        <f t="shared" si="12"/>
        <v>0</v>
      </c>
      <c r="AG16" s="35"/>
      <c r="AH16" s="35"/>
    </row>
    <row r="17" spans="1:34" ht="12.75">
      <c r="A17" s="65">
        <v>11</v>
      </c>
      <c r="B17" s="431" t="s">
        <v>110</v>
      </c>
      <c r="C17" s="432"/>
      <c r="D17" s="433"/>
      <c r="E17" s="65" t="s">
        <v>23</v>
      </c>
      <c r="F17" s="218">
        <v>56</v>
      </c>
      <c r="G17" s="218"/>
      <c r="H17" s="218">
        <f t="shared" si="0"/>
        <v>0</v>
      </c>
      <c r="I17" s="218"/>
      <c r="J17" s="218">
        <f t="shared" si="1"/>
        <v>0</v>
      </c>
      <c r="K17" s="218">
        <f>120*0</f>
        <v>0</v>
      </c>
      <c r="L17" s="218">
        <f t="shared" si="2"/>
        <v>0</v>
      </c>
      <c r="M17" s="218">
        <v>120</v>
      </c>
      <c r="N17" s="218">
        <f t="shared" si="3"/>
        <v>6720</v>
      </c>
      <c r="O17" s="218"/>
      <c r="P17" s="218">
        <f t="shared" si="4"/>
        <v>0</v>
      </c>
      <c r="Q17" s="218"/>
      <c r="R17" s="218">
        <f t="shared" si="5"/>
        <v>0</v>
      </c>
      <c r="S17" s="218">
        <f>80*0</f>
        <v>0</v>
      </c>
      <c r="T17" s="218">
        <f t="shared" si="6"/>
        <v>0</v>
      </c>
      <c r="U17" s="218">
        <f>74*0+50</f>
        <v>50</v>
      </c>
      <c r="V17" s="218">
        <f t="shared" si="7"/>
        <v>2800</v>
      </c>
      <c r="W17" s="218">
        <f>98*0</f>
        <v>0</v>
      </c>
      <c r="X17" s="218">
        <f t="shared" si="8"/>
        <v>0</v>
      </c>
      <c r="Y17" s="218">
        <v>72</v>
      </c>
      <c r="Z17" s="218">
        <f t="shared" si="9"/>
        <v>4032</v>
      </c>
      <c r="AA17" s="218"/>
      <c r="AB17" s="218">
        <f t="shared" si="10"/>
        <v>0</v>
      </c>
      <c r="AC17" s="218">
        <v>111</v>
      </c>
      <c r="AD17" s="218">
        <f t="shared" si="11"/>
        <v>6216</v>
      </c>
      <c r="AE17" s="218">
        <f t="shared" si="12"/>
        <v>353</v>
      </c>
      <c r="AF17" s="218">
        <f t="shared" si="12"/>
        <v>19768</v>
      </c>
      <c r="AG17" s="35"/>
      <c r="AH17" s="35"/>
    </row>
    <row r="18" spans="1:34" ht="12.75">
      <c r="A18" s="65">
        <v>12</v>
      </c>
      <c r="B18" s="431" t="s">
        <v>111</v>
      </c>
      <c r="C18" s="432"/>
      <c r="D18" s="433"/>
      <c r="E18" s="65" t="s">
        <v>23</v>
      </c>
      <c r="F18" s="218">
        <v>56</v>
      </c>
      <c r="G18" s="218"/>
      <c r="H18" s="218">
        <f t="shared" si="0"/>
        <v>0</v>
      </c>
      <c r="I18" s="218"/>
      <c r="J18" s="218">
        <f t="shared" si="1"/>
        <v>0</v>
      </c>
      <c r="K18" s="218">
        <f>120*0</f>
        <v>0</v>
      </c>
      <c r="L18" s="218">
        <f t="shared" si="2"/>
        <v>0</v>
      </c>
      <c r="M18" s="218">
        <v>120</v>
      </c>
      <c r="N18" s="218">
        <f t="shared" si="3"/>
        <v>6720</v>
      </c>
      <c r="O18" s="218"/>
      <c r="P18" s="218">
        <f t="shared" si="4"/>
        <v>0</v>
      </c>
      <c r="Q18" s="218"/>
      <c r="R18" s="218">
        <f t="shared" si="5"/>
        <v>0</v>
      </c>
      <c r="S18" s="218">
        <f>80*0</f>
        <v>0</v>
      </c>
      <c r="T18" s="218">
        <f t="shared" si="6"/>
        <v>0</v>
      </c>
      <c r="U18" s="218">
        <v>74</v>
      </c>
      <c r="V18" s="218">
        <f t="shared" si="7"/>
        <v>4144</v>
      </c>
      <c r="W18" s="218">
        <f>98*0</f>
        <v>0</v>
      </c>
      <c r="X18" s="218">
        <f t="shared" si="8"/>
        <v>0</v>
      </c>
      <c r="Y18" s="218">
        <v>72</v>
      </c>
      <c r="Z18" s="218">
        <f t="shared" si="9"/>
        <v>4032</v>
      </c>
      <c r="AA18" s="218"/>
      <c r="AB18" s="218">
        <f t="shared" si="10"/>
        <v>0</v>
      </c>
      <c r="AC18" s="218">
        <v>40</v>
      </c>
      <c r="AD18" s="218">
        <f t="shared" si="11"/>
        <v>2240</v>
      </c>
      <c r="AE18" s="218">
        <f t="shared" si="12"/>
        <v>306</v>
      </c>
      <c r="AF18" s="218">
        <f t="shared" si="12"/>
        <v>17136</v>
      </c>
      <c r="AG18" s="35"/>
      <c r="AH18" s="35"/>
    </row>
    <row r="19" spans="1:34" ht="12.75">
      <c r="A19" s="65">
        <v>13</v>
      </c>
      <c r="B19" s="431" t="s">
        <v>112</v>
      </c>
      <c r="C19" s="434"/>
      <c r="D19" s="435"/>
      <c r="E19" s="65" t="s">
        <v>23</v>
      </c>
      <c r="F19" s="218">
        <v>25</v>
      </c>
      <c r="G19" s="218"/>
      <c r="H19" s="218">
        <f t="shared" si="0"/>
        <v>0</v>
      </c>
      <c r="I19" s="218"/>
      <c r="J19" s="218">
        <f t="shared" si="1"/>
        <v>0</v>
      </c>
      <c r="K19" s="218">
        <f>60*0</f>
        <v>0</v>
      </c>
      <c r="L19" s="218">
        <f t="shared" si="2"/>
        <v>0</v>
      </c>
      <c r="M19" s="218">
        <v>60</v>
      </c>
      <c r="N19" s="218">
        <f t="shared" si="3"/>
        <v>1500</v>
      </c>
      <c r="O19" s="218"/>
      <c r="P19" s="218">
        <f t="shared" si="4"/>
        <v>0</v>
      </c>
      <c r="Q19" s="218"/>
      <c r="R19" s="218">
        <f t="shared" si="5"/>
        <v>0</v>
      </c>
      <c r="S19" s="218">
        <f>80*0</f>
        <v>0</v>
      </c>
      <c r="T19" s="218">
        <f t="shared" si="6"/>
        <v>0</v>
      </c>
      <c r="U19" s="218">
        <f>36*0+24</f>
        <v>24</v>
      </c>
      <c r="V19" s="218">
        <f t="shared" si="7"/>
        <v>600</v>
      </c>
      <c r="W19" s="218">
        <f>80*0</f>
        <v>0</v>
      </c>
      <c r="X19" s="218">
        <f t="shared" si="8"/>
        <v>0</v>
      </c>
      <c r="Y19" s="218">
        <v>36</v>
      </c>
      <c r="Z19" s="218">
        <f t="shared" si="9"/>
        <v>900</v>
      </c>
      <c r="AA19" s="218"/>
      <c r="AB19" s="218">
        <f t="shared" si="10"/>
        <v>0</v>
      </c>
      <c r="AC19" s="218">
        <v>70</v>
      </c>
      <c r="AD19" s="218">
        <f t="shared" si="11"/>
        <v>1750</v>
      </c>
      <c r="AE19" s="218">
        <f t="shared" si="12"/>
        <v>190</v>
      </c>
      <c r="AF19" s="218">
        <f t="shared" si="12"/>
        <v>4750</v>
      </c>
      <c r="AG19" s="35"/>
      <c r="AH19" s="35"/>
    </row>
    <row r="20" spans="1:34" ht="12.75">
      <c r="A20" s="65">
        <v>14</v>
      </c>
      <c r="B20" s="431" t="s">
        <v>113</v>
      </c>
      <c r="C20" s="434"/>
      <c r="D20" s="435"/>
      <c r="E20" s="65" t="s">
        <v>23</v>
      </c>
      <c r="F20" s="218">
        <v>28</v>
      </c>
      <c r="G20" s="218"/>
      <c r="H20" s="218">
        <f t="shared" si="0"/>
        <v>0</v>
      </c>
      <c r="I20" s="218"/>
      <c r="J20" s="218">
        <f t="shared" si="1"/>
        <v>0</v>
      </c>
      <c r="K20" s="218">
        <f>150*0</f>
        <v>0</v>
      </c>
      <c r="L20" s="218">
        <f t="shared" si="2"/>
        <v>0</v>
      </c>
      <c r="M20" s="218">
        <v>150</v>
      </c>
      <c r="N20" s="218">
        <f t="shared" si="3"/>
        <v>4200</v>
      </c>
      <c r="O20" s="218"/>
      <c r="P20" s="218">
        <f t="shared" si="4"/>
        <v>0</v>
      </c>
      <c r="Q20" s="218"/>
      <c r="R20" s="218">
        <f t="shared" si="5"/>
        <v>0</v>
      </c>
      <c r="S20" s="218">
        <f>200*0</f>
        <v>0</v>
      </c>
      <c r="T20" s="218">
        <f t="shared" si="6"/>
        <v>0</v>
      </c>
      <c r="U20" s="218">
        <f>90*0+60</f>
        <v>60</v>
      </c>
      <c r="V20" s="218">
        <f t="shared" si="7"/>
        <v>1680</v>
      </c>
      <c r="W20" s="218">
        <f>200*0</f>
        <v>0</v>
      </c>
      <c r="X20" s="218">
        <f t="shared" si="8"/>
        <v>0</v>
      </c>
      <c r="Y20" s="218"/>
      <c r="Z20" s="218">
        <f t="shared" si="9"/>
        <v>0</v>
      </c>
      <c r="AA20" s="218"/>
      <c r="AB20" s="218">
        <f t="shared" si="10"/>
        <v>0</v>
      </c>
      <c r="AC20" s="218">
        <v>175</v>
      </c>
      <c r="AD20" s="218">
        <f t="shared" si="11"/>
        <v>4900</v>
      </c>
      <c r="AE20" s="218">
        <f t="shared" si="12"/>
        <v>385</v>
      </c>
      <c r="AF20" s="218">
        <f t="shared" si="12"/>
        <v>10780</v>
      </c>
      <c r="AG20" s="35"/>
      <c r="AH20" s="35"/>
    </row>
    <row r="21" spans="1:34" ht="12.75">
      <c r="A21" s="65">
        <v>15</v>
      </c>
      <c r="B21" s="431" t="s">
        <v>114</v>
      </c>
      <c r="C21" s="434"/>
      <c r="D21" s="435"/>
      <c r="E21" s="65" t="s">
        <v>23</v>
      </c>
      <c r="F21" s="218">
        <v>40</v>
      </c>
      <c r="G21" s="218"/>
      <c r="H21" s="218">
        <f t="shared" si="0"/>
        <v>0</v>
      </c>
      <c r="I21" s="218"/>
      <c r="J21" s="218">
        <f t="shared" si="1"/>
        <v>0</v>
      </c>
      <c r="K21" s="218">
        <f>98*0</f>
        <v>0</v>
      </c>
      <c r="L21" s="218">
        <f t="shared" si="2"/>
        <v>0</v>
      </c>
      <c r="M21" s="218">
        <v>100</v>
      </c>
      <c r="N21" s="218">
        <f t="shared" si="3"/>
        <v>4000</v>
      </c>
      <c r="O21" s="218"/>
      <c r="P21" s="218">
        <f t="shared" si="4"/>
        <v>0</v>
      </c>
      <c r="Q21" s="218"/>
      <c r="R21" s="218">
        <f t="shared" si="5"/>
        <v>0</v>
      </c>
      <c r="S21" s="218">
        <f>100*0</f>
        <v>0</v>
      </c>
      <c r="T21" s="218">
        <f t="shared" si="6"/>
        <v>0</v>
      </c>
      <c r="U21" s="218">
        <v>72</v>
      </c>
      <c r="V21" s="218">
        <f t="shared" si="7"/>
        <v>2880</v>
      </c>
      <c r="W21" s="218">
        <f>100*0</f>
        <v>0</v>
      </c>
      <c r="X21" s="218">
        <f t="shared" si="8"/>
        <v>0</v>
      </c>
      <c r="Y21" s="218"/>
      <c r="Z21" s="218">
        <f t="shared" si="9"/>
        <v>0</v>
      </c>
      <c r="AA21" s="218"/>
      <c r="AB21" s="218">
        <f t="shared" si="10"/>
        <v>0</v>
      </c>
      <c r="AC21" s="218">
        <v>111</v>
      </c>
      <c r="AD21" s="218">
        <f t="shared" si="11"/>
        <v>4440</v>
      </c>
      <c r="AE21" s="218">
        <f t="shared" si="12"/>
        <v>283</v>
      </c>
      <c r="AF21" s="218">
        <f t="shared" si="12"/>
        <v>11320</v>
      </c>
      <c r="AG21" s="35"/>
      <c r="AH21" s="35"/>
    </row>
    <row r="22" spans="1:34" ht="12.75">
      <c r="A22" s="65">
        <v>16</v>
      </c>
      <c r="B22" s="438" t="s">
        <v>115</v>
      </c>
      <c r="C22" s="434"/>
      <c r="D22" s="435"/>
      <c r="E22" s="65" t="s">
        <v>23</v>
      </c>
      <c r="F22" s="218">
        <v>115</v>
      </c>
      <c r="G22" s="218"/>
      <c r="H22" s="218">
        <f t="shared" si="0"/>
        <v>0</v>
      </c>
      <c r="I22" s="218"/>
      <c r="J22" s="218">
        <f t="shared" si="1"/>
        <v>0</v>
      </c>
      <c r="K22" s="218"/>
      <c r="L22" s="218">
        <f t="shared" si="2"/>
        <v>0</v>
      </c>
      <c r="M22" s="218"/>
      <c r="N22" s="218">
        <f t="shared" si="3"/>
        <v>0</v>
      </c>
      <c r="O22" s="218"/>
      <c r="P22" s="218">
        <f t="shared" si="4"/>
        <v>0</v>
      </c>
      <c r="Q22" s="218"/>
      <c r="R22" s="218">
        <f t="shared" si="5"/>
        <v>0</v>
      </c>
      <c r="S22" s="218"/>
      <c r="T22" s="218">
        <f t="shared" si="6"/>
        <v>0</v>
      </c>
      <c r="U22" s="218"/>
      <c r="V22" s="218">
        <f t="shared" si="7"/>
        <v>0</v>
      </c>
      <c r="W22" s="218"/>
      <c r="X22" s="218">
        <f t="shared" si="8"/>
        <v>0</v>
      </c>
      <c r="Y22" s="218">
        <v>1</v>
      </c>
      <c r="Z22" s="218">
        <f t="shared" si="9"/>
        <v>115</v>
      </c>
      <c r="AA22" s="218"/>
      <c r="AB22" s="218">
        <f t="shared" si="10"/>
        <v>0</v>
      </c>
      <c r="AC22" s="218"/>
      <c r="AD22" s="218">
        <f t="shared" si="11"/>
        <v>0</v>
      </c>
      <c r="AE22" s="218">
        <f t="shared" si="12"/>
        <v>1</v>
      </c>
      <c r="AF22" s="218">
        <f t="shared" si="12"/>
        <v>115</v>
      </c>
      <c r="AG22" s="35"/>
      <c r="AH22" s="35"/>
    </row>
    <row r="23" spans="1:34" ht="12.75">
      <c r="A23" s="65">
        <v>17</v>
      </c>
      <c r="B23" s="431" t="s">
        <v>116</v>
      </c>
      <c r="C23" s="434"/>
      <c r="D23" s="435"/>
      <c r="E23" s="65" t="s">
        <v>23</v>
      </c>
      <c r="F23" s="218">
        <v>320</v>
      </c>
      <c r="G23" s="218"/>
      <c r="H23" s="218">
        <f t="shared" si="0"/>
        <v>0</v>
      </c>
      <c r="I23" s="218"/>
      <c r="J23" s="218">
        <f t="shared" si="1"/>
        <v>0</v>
      </c>
      <c r="K23" s="218"/>
      <c r="L23" s="218">
        <f t="shared" si="2"/>
        <v>0</v>
      </c>
      <c r="M23" s="218"/>
      <c r="N23" s="218">
        <f t="shared" si="3"/>
        <v>0</v>
      </c>
      <c r="O23" s="218"/>
      <c r="P23" s="218">
        <f t="shared" si="4"/>
        <v>0</v>
      </c>
      <c r="Q23" s="218"/>
      <c r="R23" s="218">
        <f t="shared" si="5"/>
        <v>0</v>
      </c>
      <c r="S23" s="218"/>
      <c r="T23" s="218">
        <f t="shared" si="6"/>
        <v>0</v>
      </c>
      <c r="U23" s="218"/>
      <c r="V23" s="218">
        <f t="shared" si="7"/>
        <v>0</v>
      </c>
      <c r="W23" s="218"/>
      <c r="X23" s="218">
        <f t="shared" si="8"/>
        <v>0</v>
      </c>
      <c r="Y23" s="218"/>
      <c r="Z23" s="218">
        <f t="shared" si="9"/>
        <v>0</v>
      </c>
      <c r="AA23" s="218"/>
      <c r="AB23" s="218">
        <f t="shared" si="10"/>
        <v>0</v>
      </c>
      <c r="AC23" s="218"/>
      <c r="AD23" s="218">
        <f t="shared" si="11"/>
        <v>0</v>
      </c>
      <c r="AE23" s="218">
        <f t="shared" si="12"/>
        <v>0</v>
      </c>
      <c r="AF23" s="218">
        <f t="shared" si="12"/>
        <v>0</v>
      </c>
      <c r="AG23" s="35"/>
      <c r="AH23" s="35"/>
    </row>
    <row r="24" spans="1:34" ht="12.75">
      <c r="A24" s="65">
        <v>18</v>
      </c>
      <c r="B24" s="431" t="s">
        <v>117</v>
      </c>
      <c r="C24" s="434"/>
      <c r="D24" s="435"/>
      <c r="E24" s="65" t="s">
        <v>14</v>
      </c>
      <c r="F24" s="218">
        <v>105</v>
      </c>
      <c r="G24" s="218"/>
      <c r="H24" s="218">
        <f t="shared" si="0"/>
        <v>0</v>
      </c>
      <c r="I24" s="218"/>
      <c r="J24" s="218">
        <f t="shared" si="1"/>
        <v>0</v>
      </c>
      <c r="K24" s="218"/>
      <c r="L24" s="218">
        <f t="shared" si="2"/>
        <v>0</v>
      </c>
      <c r="M24" s="218"/>
      <c r="N24" s="218">
        <f t="shared" si="3"/>
        <v>0</v>
      </c>
      <c r="O24" s="218"/>
      <c r="P24" s="218">
        <f t="shared" si="4"/>
        <v>0</v>
      </c>
      <c r="Q24" s="218"/>
      <c r="R24" s="218">
        <f t="shared" si="5"/>
        <v>0</v>
      </c>
      <c r="S24" s="218"/>
      <c r="T24" s="218">
        <f t="shared" si="6"/>
        <v>0</v>
      </c>
      <c r="U24" s="218"/>
      <c r="V24" s="218">
        <f t="shared" si="7"/>
        <v>0</v>
      </c>
      <c r="W24" s="218"/>
      <c r="X24" s="218">
        <f t="shared" si="8"/>
        <v>0</v>
      </c>
      <c r="Y24" s="218"/>
      <c r="Z24" s="218">
        <f t="shared" si="9"/>
        <v>0</v>
      </c>
      <c r="AA24" s="218"/>
      <c r="AB24" s="218">
        <f t="shared" si="10"/>
        <v>0</v>
      </c>
      <c r="AC24" s="218"/>
      <c r="AD24" s="218">
        <f t="shared" si="11"/>
        <v>0</v>
      </c>
      <c r="AE24" s="218">
        <f t="shared" si="12"/>
        <v>0</v>
      </c>
      <c r="AF24" s="218">
        <f t="shared" si="12"/>
        <v>0</v>
      </c>
      <c r="AG24" s="35"/>
      <c r="AH24" s="35"/>
    </row>
    <row r="25" spans="1:34" ht="12.75">
      <c r="A25" s="65">
        <v>19</v>
      </c>
      <c r="B25" s="431" t="s">
        <v>118</v>
      </c>
      <c r="C25" s="434"/>
      <c r="D25" s="435"/>
      <c r="E25" s="65" t="s">
        <v>23</v>
      </c>
      <c r="F25" s="218">
        <v>18</v>
      </c>
      <c r="G25" s="218"/>
      <c r="H25" s="218">
        <f t="shared" si="0"/>
        <v>0</v>
      </c>
      <c r="I25" s="218"/>
      <c r="J25" s="218">
        <f t="shared" si="1"/>
        <v>0</v>
      </c>
      <c r="K25" s="218"/>
      <c r="L25" s="218">
        <f t="shared" si="2"/>
        <v>0</v>
      </c>
      <c r="M25" s="218"/>
      <c r="N25" s="218">
        <f t="shared" si="3"/>
        <v>0</v>
      </c>
      <c r="O25" s="218"/>
      <c r="P25" s="218">
        <f t="shared" si="4"/>
        <v>0</v>
      </c>
      <c r="Q25" s="218"/>
      <c r="R25" s="218">
        <f t="shared" si="5"/>
        <v>0</v>
      </c>
      <c r="S25" s="218"/>
      <c r="T25" s="218">
        <f t="shared" si="6"/>
        <v>0</v>
      </c>
      <c r="U25" s="218"/>
      <c r="V25" s="218">
        <f t="shared" si="7"/>
        <v>0</v>
      </c>
      <c r="W25" s="218"/>
      <c r="X25" s="218">
        <f t="shared" si="8"/>
        <v>0</v>
      </c>
      <c r="Y25" s="218">
        <v>1</v>
      </c>
      <c r="Z25" s="218">
        <f t="shared" si="9"/>
        <v>18</v>
      </c>
      <c r="AA25" s="218"/>
      <c r="AB25" s="218">
        <f t="shared" si="10"/>
        <v>0</v>
      </c>
      <c r="AC25" s="218"/>
      <c r="AD25" s="218">
        <f t="shared" si="11"/>
        <v>0</v>
      </c>
      <c r="AE25" s="218">
        <f t="shared" si="12"/>
        <v>1</v>
      </c>
      <c r="AF25" s="218">
        <f t="shared" si="12"/>
        <v>18</v>
      </c>
      <c r="AG25" s="35"/>
      <c r="AH25" s="35"/>
    </row>
    <row r="26" spans="1:34" ht="12.75">
      <c r="A26" s="65">
        <v>20</v>
      </c>
      <c r="B26" s="431" t="s">
        <v>119</v>
      </c>
      <c r="C26" s="434"/>
      <c r="D26" s="435"/>
      <c r="E26" s="65" t="s">
        <v>23</v>
      </c>
      <c r="F26" s="218">
        <v>18</v>
      </c>
      <c r="G26" s="218"/>
      <c r="H26" s="218">
        <f t="shared" si="0"/>
        <v>0</v>
      </c>
      <c r="I26" s="218"/>
      <c r="J26" s="218">
        <f t="shared" si="1"/>
        <v>0</v>
      </c>
      <c r="K26" s="218"/>
      <c r="L26" s="218">
        <f t="shared" si="2"/>
        <v>0</v>
      </c>
      <c r="M26" s="218"/>
      <c r="N26" s="218">
        <f t="shared" si="3"/>
        <v>0</v>
      </c>
      <c r="O26" s="218"/>
      <c r="P26" s="218">
        <f t="shared" si="4"/>
        <v>0</v>
      </c>
      <c r="Q26" s="218"/>
      <c r="R26" s="218">
        <f t="shared" si="5"/>
        <v>0</v>
      </c>
      <c r="S26" s="218"/>
      <c r="T26" s="218">
        <f t="shared" si="6"/>
        <v>0</v>
      </c>
      <c r="U26" s="218"/>
      <c r="V26" s="218">
        <f t="shared" si="7"/>
        <v>0</v>
      </c>
      <c r="W26" s="218"/>
      <c r="X26" s="218">
        <f t="shared" si="8"/>
        <v>0</v>
      </c>
      <c r="Y26" s="218">
        <v>1</v>
      </c>
      <c r="Z26" s="218">
        <f t="shared" si="9"/>
        <v>18</v>
      </c>
      <c r="AA26" s="218"/>
      <c r="AB26" s="218">
        <f t="shared" si="10"/>
        <v>0</v>
      </c>
      <c r="AC26" s="218"/>
      <c r="AD26" s="218">
        <f t="shared" si="11"/>
        <v>0</v>
      </c>
      <c r="AE26" s="218">
        <f t="shared" si="12"/>
        <v>1</v>
      </c>
      <c r="AF26" s="218">
        <f t="shared" si="12"/>
        <v>18</v>
      </c>
      <c r="AG26" s="35"/>
      <c r="AH26" s="35"/>
    </row>
    <row r="27" spans="1:34" ht="12.75">
      <c r="A27" s="65">
        <v>21</v>
      </c>
      <c r="B27" s="438" t="s">
        <v>120</v>
      </c>
      <c r="C27" s="434"/>
      <c r="D27" s="435"/>
      <c r="E27" s="65" t="s">
        <v>14</v>
      </c>
      <c r="F27" s="218">
        <v>70</v>
      </c>
      <c r="G27" s="218"/>
      <c r="H27" s="218">
        <f t="shared" si="0"/>
        <v>0</v>
      </c>
      <c r="I27" s="218"/>
      <c r="J27" s="218">
        <f t="shared" si="1"/>
        <v>0</v>
      </c>
      <c r="K27" s="218">
        <f>500*0</f>
        <v>0</v>
      </c>
      <c r="L27" s="218">
        <f t="shared" si="2"/>
        <v>0</v>
      </c>
      <c r="M27" s="218">
        <v>500</v>
      </c>
      <c r="N27" s="218">
        <f t="shared" si="3"/>
        <v>35000</v>
      </c>
      <c r="O27" s="218"/>
      <c r="P27" s="218">
        <f t="shared" si="4"/>
        <v>0</v>
      </c>
      <c r="Q27" s="218"/>
      <c r="R27" s="218">
        <f t="shared" si="5"/>
        <v>0</v>
      </c>
      <c r="S27" s="218">
        <f>500*0</f>
        <v>0</v>
      </c>
      <c r="T27" s="218">
        <f t="shared" si="6"/>
        <v>0</v>
      </c>
      <c r="U27" s="218">
        <v>380</v>
      </c>
      <c r="V27" s="218">
        <f t="shared" si="7"/>
        <v>26600</v>
      </c>
      <c r="W27" s="218">
        <f>500*0</f>
        <v>0</v>
      </c>
      <c r="X27" s="218">
        <f t="shared" si="8"/>
        <v>0</v>
      </c>
      <c r="Y27" s="218">
        <v>360</v>
      </c>
      <c r="Z27" s="218">
        <f t="shared" si="9"/>
        <v>25200</v>
      </c>
      <c r="AA27" s="218"/>
      <c r="AB27" s="218">
        <f t="shared" si="10"/>
        <v>0</v>
      </c>
      <c r="AC27" s="218">
        <v>550</v>
      </c>
      <c r="AD27" s="218">
        <f t="shared" si="11"/>
        <v>38500</v>
      </c>
      <c r="AE27" s="218">
        <f t="shared" si="12"/>
        <v>1790</v>
      </c>
      <c r="AF27" s="218">
        <f t="shared" si="12"/>
        <v>125300</v>
      </c>
      <c r="AG27" s="35"/>
      <c r="AH27" s="35"/>
    </row>
    <row r="28" spans="1:34" ht="12.75">
      <c r="A28" s="65">
        <v>22</v>
      </c>
      <c r="B28" s="431" t="s">
        <v>121</v>
      </c>
      <c r="C28" s="434"/>
      <c r="D28" s="435"/>
      <c r="E28" s="65" t="s">
        <v>14</v>
      </c>
      <c r="F28" s="218">
        <v>20</v>
      </c>
      <c r="G28" s="218"/>
      <c r="H28" s="218">
        <f t="shared" si="0"/>
        <v>0</v>
      </c>
      <c r="I28" s="218"/>
      <c r="J28" s="218">
        <f t="shared" si="1"/>
        <v>0</v>
      </c>
      <c r="K28" s="218">
        <f>450*0</f>
        <v>0</v>
      </c>
      <c r="L28" s="218">
        <f t="shared" si="2"/>
        <v>0</v>
      </c>
      <c r="M28" s="218">
        <v>450</v>
      </c>
      <c r="N28" s="218">
        <f t="shared" si="3"/>
        <v>9000</v>
      </c>
      <c r="O28" s="218"/>
      <c r="P28" s="218">
        <f t="shared" si="4"/>
        <v>0</v>
      </c>
      <c r="Q28" s="218"/>
      <c r="R28" s="218">
        <f t="shared" si="5"/>
        <v>0</v>
      </c>
      <c r="S28" s="218">
        <f>600*0</f>
        <v>0</v>
      </c>
      <c r="T28" s="218">
        <f t="shared" si="6"/>
        <v>0</v>
      </c>
      <c r="U28" s="218">
        <v>280</v>
      </c>
      <c r="V28" s="218">
        <f t="shared" si="7"/>
        <v>5600</v>
      </c>
      <c r="W28" s="218">
        <f>600*0</f>
        <v>0</v>
      </c>
      <c r="X28" s="218">
        <f t="shared" si="8"/>
        <v>0</v>
      </c>
      <c r="Y28" s="218"/>
      <c r="Z28" s="218">
        <f t="shared" si="9"/>
        <v>0</v>
      </c>
      <c r="AA28" s="218"/>
      <c r="AB28" s="218">
        <f t="shared" si="10"/>
        <v>0</v>
      </c>
      <c r="AC28" s="218">
        <v>560</v>
      </c>
      <c r="AD28" s="218">
        <f t="shared" si="11"/>
        <v>11200</v>
      </c>
      <c r="AE28" s="218">
        <f t="shared" si="12"/>
        <v>1290</v>
      </c>
      <c r="AF28" s="218">
        <f t="shared" si="12"/>
        <v>25800</v>
      </c>
      <c r="AG28" s="35"/>
      <c r="AH28" s="35"/>
    </row>
    <row r="29" spans="1:34" ht="12.75">
      <c r="A29" s="65">
        <v>23</v>
      </c>
      <c r="B29" s="431" t="s">
        <v>156</v>
      </c>
      <c r="C29" s="434"/>
      <c r="D29" s="435"/>
      <c r="E29" s="65" t="s">
        <v>14</v>
      </c>
      <c r="F29" s="218">
        <v>16</v>
      </c>
      <c r="G29" s="218"/>
      <c r="H29" s="218">
        <f t="shared" si="0"/>
        <v>0</v>
      </c>
      <c r="I29" s="218"/>
      <c r="J29" s="218">
        <f t="shared" si="1"/>
        <v>0</v>
      </c>
      <c r="K29" s="218">
        <f>90*0</f>
        <v>0</v>
      </c>
      <c r="L29" s="218">
        <f t="shared" si="2"/>
        <v>0</v>
      </c>
      <c r="M29" s="218"/>
      <c r="N29" s="218">
        <f t="shared" si="3"/>
        <v>0</v>
      </c>
      <c r="O29" s="218"/>
      <c r="P29" s="218">
        <f t="shared" si="4"/>
        <v>0</v>
      </c>
      <c r="Q29" s="218"/>
      <c r="R29" s="218">
        <f t="shared" si="5"/>
        <v>0</v>
      </c>
      <c r="S29" s="218">
        <f>120*0</f>
        <v>0</v>
      </c>
      <c r="T29" s="218">
        <f t="shared" si="6"/>
        <v>0</v>
      </c>
      <c r="U29" s="218">
        <v>60</v>
      </c>
      <c r="V29" s="218">
        <f t="shared" si="7"/>
        <v>960</v>
      </c>
      <c r="W29" s="218">
        <f>120*0+390</f>
        <v>390</v>
      </c>
      <c r="X29" s="218">
        <f t="shared" si="8"/>
        <v>6240</v>
      </c>
      <c r="Y29" s="218">
        <v>152</v>
      </c>
      <c r="Z29" s="218">
        <f t="shared" si="9"/>
        <v>2432</v>
      </c>
      <c r="AA29" s="218"/>
      <c r="AB29" s="218">
        <f t="shared" si="10"/>
        <v>0</v>
      </c>
      <c r="AC29" s="218"/>
      <c r="AD29" s="218">
        <f t="shared" si="11"/>
        <v>0</v>
      </c>
      <c r="AE29" s="218">
        <f t="shared" si="12"/>
        <v>602</v>
      </c>
      <c r="AF29" s="218">
        <f t="shared" si="12"/>
        <v>9632</v>
      </c>
      <c r="AG29" s="35"/>
      <c r="AH29" s="35"/>
    </row>
    <row r="30" spans="1:34" ht="12.75">
      <c r="A30" s="65">
        <v>24</v>
      </c>
      <c r="B30" s="436" t="s">
        <v>123</v>
      </c>
      <c r="C30" s="437"/>
      <c r="D30" s="437"/>
      <c r="E30" s="65" t="s">
        <v>14</v>
      </c>
      <c r="F30" s="218">
        <v>75</v>
      </c>
      <c r="G30" s="218"/>
      <c r="H30" s="218">
        <f t="shared" si="0"/>
        <v>0</v>
      </c>
      <c r="I30" s="218"/>
      <c r="J30" s="218">
        <f t="shared" si="1"/>
        <v>0</v>
      </c>
      <c r="K30" s="218"/>
      <c r="L30" s="218">
        <f t="shared" si="2"/>
        <v>0</v>
      </c>
      <c r="M30" s="218"/>
      <c r="N30" s="218">
        <f t="shared" si="3"/>
        <v>0</v>
      </c>
      <c r="O30" s="218"/>
      <c r="P30" s="218">
        <f t="shared" si="4"/>
        <v>0</v>
      </c>
      <c r="Q30" s="218"/>
      <c r="R30" s="218">
        <f t="shared" si="5"/>
        <v>0</v>
      </c>
      <c r="S30" s="218"/>
      <c r="T30" s="218">
        <f t="shared" si="6"/>
        <v>0</v>
      </c>
      <c r="U30" s="218">
        <f>620*0</f>
        <v>0</v>
      </c>
      <c r="V30" s="218">
        <f t="shared" si="7"/>
        <v>0</v>
      </c>
      <c r="W30" s="218"/>
      <c r="X30" s="218">
        <f t="shared" si="8"/>
        <v>0</v>
      </c>
      <c r="Y30" s="218"/>
      <c r="Z30" s="218">
        <f t="shared" si="9"/>
        <v>0</v>
      </c>
      <c r="AA30" s="218"/>
      <c r="AB30" s="218">
        <f t="shared" si="10"/>
        <v>0</v>
      </c>
      <c r="AC30" s="218"/>
      <c r="AD30" s="218">
        <f t="shared" si="11"/>
        <v>0</v>
      </c>
      <c r="AE30" s="218">
        <f t="shared" si="12"/>
        <v>0</v>
      </c>
      <c r="AF30" s="218">
        <f t="shared" si="12"/>
        <v>0</v>
      </c>
      <c r="AG30" s="35"/>
      <c r="AH30" s="35"/>
    </row>
    <row r="31" spans="1:34" ht="12.75">
      <c r="A31" s="65">
        <v>25</v>
      </c>
      <c r="B31" s="436" t="s">
        <v>124</v>
      </c>
      <c r="C31" s="437"/>
      <c r="D31" s="437"/>
      <c r="E31" s="65" t="s">
        <v>14</v>
      </c>
      <c r="F31" s="218">
        <v>60</v>
      </c>
      <c r="G31" s="218"/>
      <c r="H31" s="218">
        <f t="shared" si="0"/>
        <v>0</v>
      </c>
      <c r="I31" s="218"/>
      <c r="J31" s="218">
        <f t="shared" si="1"/>
        <v>0</v>
      </c>
      <c r="K31" s="218"/>
      <c r="L31" s="218">
        <f t="shared" si="2"/>
        <v>0</v>
      </c>
      <c r="M31" s="218"/>
      <c r="N31" s="218">
        <f t="shared" si="3"/>
        <v>0</v>
      </c>
      <c r="O31" s="218"/>
      <c r="P31" s="218">
        <f t="shared" si="4"/>
        <v>0</v>
      </c>
      <c r="Q31" s="218"/>
      <c r="R31" s="218">
        <f t="shared" si="5"/>
        <v>0</v>
      </c>
      <c r="S31" s="218"/>
      <c r="T31" s="218">
        <f t="shared" si="6"/>
        <v>0</v>
      </c>
      <c r="U31" s="218"/>
      <c r="V31" s="218">
        <f t="shared" si="7"/>
        <v>0</v>
      </c>
      <c r="W31" s="218"/>
      <c r="X31" s="218">
        <f t="shared" si="8"/>
        <v>0</v>
      </c>
      <c r="Y31" s="218"/>
      <c r="Z31" s="218">
        <f t="shared" si="9"/>
        <v>0</v>
      </c>
      <c r="AA31" s="218"/>
      <c r="AB31" s="218">
        <f t="shared" si="10"/>
        <v>0</v>
      </c>
      <c r="AC31" s="218"/>
      <c r="AD31" s="218">
        <f t="shared" si="11"/>
        <v>0</v>
      </c>
      <c r="AE31" s="218">
        <f t="shared" si="12"/>
        <v>0</v>
      </c>
      <c r="AF31" s="218">
        <f t="shared" si="12"/>
        <v>0</v>
      </c>
      <c r="AG31" s="35"/>
      <c r="AH31" s="35"/>
    </row>
    <row r="32" spans="1:34" ht="12.75">
      <c r="A32" s="65">
        <v>26</v>
      </c>
      <c r="B32" s="431" t="s">
        <v>157</v>
      </c>
      <c r="C32" s="432"/>
      <c r="D32" s="433"/>
      <c r="E32" s="65" t="s">
        <v>14</v>
      </c>
      <c r="F32" s="218">
        <v>780</v>
      </c>
      <c r="G32" s="218"/>
      <c r="H32" s="218">
        <f t="shared" si="0"/>
        <v>0</v>
      </c>
      <c r="I32" s="218"/>
      <c r="J32" s="218">
        <f t="shared" si="1"/>
        <v>0</v>
      </c>
      <c r="K32" s="218"/>
      <c r="L32" s="218">
        <f t="shared" si="2"/>
        <v>0</v>
      </c>
      <c r="M32" s="218">
        <v>45</v>
      </c>
      <c r="N32" s="218">
        <f t="shared" si="3"/>
        <v>35100</v>
      </c>
      <c r="O32" s="218"/>
      <c r="P32" s="218">
        <f t="shared" si="4"/>
        <v>0</v>
      </c>
      <c r="Q32" s="218"/>
      <c r="R32" s="218">
        <f t="shared" si="5"/>
        <v>0</v>
      </c>
      <c r="S32" s="218"/>
      <c r="T32" s="218">
        <f t="shared" si="6"/>
        <v>0</v>
      </c>
      <c r="U32" s="218"/>
      <c r="V32" s="218">
        <f t="shared" si="7"/>
        <v>0</v>
      </c>
      <c r="W32" s="218"/>
      <c r="X32" s="218">
        <f t="shared" si="8"/>
        <v>0</v>
      </c>
      <c r="Y32" s="218"/>
      <c r="Z32" s="218">
        <f t="shared" si="9"/>
        <v>0</v>
      </c>
      <c r="AA32" s="218"/>
      <c r="AB32" s="218">
        <f t="shared" si="10"/>
        <v>0</v>
      </c>
      <c r="AC32" s="218"/>
      <c r="AD32" s="218">
        <f t="shared" si="11"/>
        <v>0</v>
      </c>
      <c r="AE32" s="218">
        <f t="shared" si="12"/>
        <v>45</v>
      </c>
      <c r="AF32" s="218">
        <f t="shared" si="12"/>
        <v>35100</v>
      </c>
      <c r="AG32" s="35"/>
      <c r="AH32" s="35"/>
    </row>
    <row r="33" spans="1:34" ht="12.75">
      <c r="A33" s="65">
        <v>27</v>
      </c>
      <c r="B33" s="436" t="s">
        <v>126</v>
      </c>
      <c r="C33" s="437"/>
      <c r="D33" s="437"/>
      <c r="E33" s="65" t="s">
        <v>14</v>
      </c>
      <c r="F33" s="218">
        <f>120*1.1</f>
        <v>132</v>
      </c>
      <c r="G33" s="218">
        <v>330</v>
      </c>
      <c r="H33" s="218">
        <f t="shared" si="0"/>
        <v>43560</v>
      </c>
      <c r="I33" s="218">
        <v>320</v>
      </c>
      <c r="J33" s="218">
        <f t="shared" si="1"/>
        <v>42240</v>
      </c>
      <c r="K33" s="218">
        <v>140</v>
      </c>
      <c r="L33" s="218">
        <f t="shared" si="2"/>
        <v>18480</v>
      </c>
      <c r="M33" s="218">
        <v>180</v>
      </c>
      <c r="N33" s="218">
        <f t="shared" si="3"/>
        <v>23760</v>
      </c>
      <c r="O33" s="218">
        <v>210</v>
      </c>
      <c r="P33" s="218">
        <f t="shared" si="4"/>
        <v>27720</v>
      </c>
      <c r="Q33" s="218"/>
      <c r="R33" s="218">
        <f t="shared" si="5"/>
        <v>0</v>
      </c>
      <c r="S33" s="218">
        <v>200</v>
      </c>
      <c r="T33" s="218">
        <f t="shared" si="6"/>
        <v>26400</v>
      </c>
      <c r="U33" s="218">
        <v>40</v>
      </c>
      <c r="V33" s="218">
        <f t="shared" si="7"/>
        <v>5280</v>
      </c>
      <c r="W33" s="218">
        <f>360*0+400</f>
        <v>400</v>
      </c>
      <c r="X33" s="218">
        <f t="shared" si="8"/>
        <v>52800</v>
      </c>
      <c r="Y33" s="218">
        <v>78</v>
      </c>
      <c r="Z33" s="218">
        <f t="shared" si="9"/>
        <v>10296</v>
      </c>
      <c r="AA33" s="218">
        <v>400</v>
      </c>
      <c r="AB33" s="218">
        <f t="shared" si="10"/>
        <v>52800</v>
      </c>
      <c r="AC33" s="218"/>
      <c r="AD33" s="218">
        <f t="shared" si="11"/>
        <v>0</v>
      </c>
      <c r="AE33" s="218">
        <f t="shared" si="12"/>
        <v>2298</v>
      </c>
      <c r="AF33" s="218">
        <f t="shared" si="12"/>
        <v>303336</v>
      </c>
      <c r="AG33" s="35"/>
      <c r="AH33" s="35"/>
    </row>
    <row r="34" spans="1:34" ht="12.75">
      <c r="A34" s="65">
        <v>28</v>
      </c>
      <c r="B34" s="436" t="s">
        <v>127</v>
      </c>
      <c r="C34" s="437"/>
      <c r="D34" s="437"/>
      <c r="E34" s="65" t="s">
        <v>14</v>
      </c>
      <c r="F34" s="218">
        <f>40*1.1</f>
        <v>44</v>
      </c>
      <c r="G34" s="218"/>
      <c r="H34" s="218">
        <f t="shared" si="0"/>
        <v>0</v>
      </c>
      <c r="I34" s="218"/>
      <c r="J34" s="218">
        <f t="shared" si="1"/>
        <v>0</v>
      </c>
      <c r="K34" s="218"/>
      <c r="L34" s="218">
        <f t="shared" si="2"/>
        <v>0</v>
      </c>
      <c r="M34" s="218"/>
      <c r="N34" s="218">
        <f t="shared" si="3"/>
        <v>0</v>
      </c>
      <c r="O34" s="218"/>
      <c r="P34" s="218">
        <f t="shared" si="4"/>
        <v>0</v>
      </c>
      <c r="Q34" s="218"/>
      <c r="R34" s="218">
        <f t="shared" si="5"/>
        <v>0</v>
      </c>
      <c r="S34" s="218"/>
      <c r="T34" s="218">
        <f t="shared" si="6"/>
        <v>0</v>
      </c>
      <c r="U34" s="218"/>
      <c r="V34" s="218">
        <f t="shared" si="7"/>
        <v>0</v>
      </c>
      <c r="W34" s="218"/>
      <c r="X34" s="218">
        <f t="shared" si="8"/>
        <v>0</v>
      </c>
      <c r="Y34" s="218"/>
      <c r="Z34" s="218">
        <f t="shared" si="9"/>
        <v>0</v>
      </c>
      <c r="AA34" s="218"/>
      <c r="AB34" s="218">
        <f t="shared" si="10"/>
        <v>0</v>
      </c>
      <c r="AC34" s="218"/>
      <c r="AD34" s="218">
        <f t="shared" si="11"/>
        <v>0</v>
      </c>
      <c r="AE34" s="218">
        <f t="shared" si="12"/>
        <v>0</v>
      </c>
      <c r="AF34" s="218">
        <f t="shared" si="12"/>
        <v>0</v>
      </c>
      <c r="AG34" s="35"/>
      <c r="AH34" s="35"/>
    </row>
    <row r="35" spans="1:34" ht="12.75">
      <c r="A35" s="65">
        <v>29</v>
      </c>
      <c r="B35" s="431" t="s">
        <v>128</v>
      </c>
      <c r="C35" s="432"/>
      <c r="D35" s="433"/>
      <c r="E35" s="65" t="s">
        <v>23</v>
      </c>
      <c r="F35" s="218">
        <v>4000</v>
      </c>
      <c r="G35" s="218"/>
      <c r="H35" s="218">
        <f t="shared" si="0"/>
        <v>0</v>
      </c>
      <c r="I35" s="218"/>
      <c r="J35" s="218">
        <f t="shared" si="1"/>
        <v>0</v>
      </c>
      <c r="K35" s="218"/>
      <c r="L35" s="218">
        <f t="shared" si="2"/>
        <v>0</v>
      </c>
      <c r="M35" s="218">
        <v>1</v>
      </c>
      <c r="N35" s="218">
        <f t="shared" si="3"/>
        <v>4000</v>
      </c>
      <c r="O35" s="218"/>
      <c r="P35" s="218">
        <f t="shared" si="4"/>
        <v>0</v>
      </c>
      <c r="Q35" s="218"/>
      <c r="R35" s="218">
        <f t="shared" si="5"/>
        <v>0</v>
      </c>
      <c r="S35" s="218"/>
      <c r="T35" s="218">
        <f t="shared" si="6"/>
        <v>0</v>
      </c>
      <c r="U35" s="218"/>
      <c r="V35" s="218">
        <f t="shared" si="7"/>
        <v>0</v>
      </c>
      <c r="W35" s="218"/>
      <c r="X35" s="218">
        <f t="shared" si="8"/>
        <v>0</v>
      </c>
      <c r="Y35" s="218"/>
      <c r="Z35" s="218">
        <f t="shared" si="9"/>
        <v>0</v>
      </c>
      <c r="AA35" s="218"/>
      <c r="AB35" s="218">
        <f t="shared" si="10"/>
        <v>0</v>
      </c>
      <c r="AC35" s="218"/>
      <c r="AD35" s="218">
        <f t="shared" si="11"/>
        <v>0</v>
      </c>
      <c r="AE35" s="218">
        <f t="shared" si="12"/>
        <v>1</v>
      </c>
      <c r="AF35" s="218">
        <f t="shared" si="12"/>
        <v>4000</v>
      </c>
      <c r="AG35" s="35"/>
      <c r="AH35" s="35"/>
    </row>
    <row r="36" spans="1:34" ht="12.75">
      <c r="A36" s="65">
        <v>30</v>
      </c>
      <c r="B36" s="431" t="s">
        <v>129</v>
      </c>
      <c r="C36" s="432"/>
      <c r="D36" s="433"/>
      <c r="E36" s="65" t="s">
        <v>23</v>
      </c>
      <c r="F36" s="218">
        <v>980</v>
      </c>
      <c r="G36" s="218"/>
      <c r="H36" s="218">
        <f t="shared" si="0"/>
        <v>0</v>
      </c>
      <c r="I36" s="218"/>
      <c r="J36" s="218">
        <f t="shared" si="1"/>
        <v>0</v>
      </c>
      <c r="K36" s="218"/>
      <c r="L36" s="218">
        <f t="shared" si="2"/>
        <v>0</v>
      </c>
      <c r="M36" s="218">
        <v>1</v>
      </c>
      <c r="N36" s="218">
        <f t="shared" si="3"/>
        <v>980</v>
      </c>
      <c r="O36" s="218"/>
      <c r="P36" s="218">
        <f t="shared" si="4"/>
        <v>0</v>
      </c>
      <c r="Q36" s="218"/>
      <c r="R36" s="218">
        <f t="shared" si="5"/>
        <v>0</v>
      </c>
      <c r="S36" s="218"/>
      <c r="T36" s="218">
        <f t="shared" si="6"/>
        <v>0</v>
      </c>
      <c r="U36" s="218"/>
      <c r="V36" s="218">
        <f t="shared" si="7"/>
        <v>0</v>
      </c>
      <c r="W36" s="218"/>
      <c r="X36" s="218">
        <f t="shared" si="8"/>
        <v>0</v>
      </c>
      <c r="Y36" s="218"/>
      <c r="Z36" s="218">
        <f t="shared" si="9"/>
        <v>0</v>
      </c>
      <c r="AA36" s="218"/>
      <c r="AB36" s="218">
        <f t="shared" si="10"/>
        <v>0</v>
      </c>
      <c r="AC36" s="218"/>
      <c r="AD36" s="218">
        <f t="shared" si="11"/>
        <v>0</v>
      </c>
      <c r="AE36" s="218">
        <f t="shared" si="12"/>
        <v>1</v>
      </c>
      <c r="AF36" s="218">
        <f t="shared" si="12"/>
        <v>980</v>
      </c>
      <c r="AG36" s="35"/>
      <c r="AH36" s="35"/>
    </row>
    <row r="37" spans="1:34" ht="12.75">
      <c r="A37" s="65">
        <v>31</v>
      </c>
      <c r="B37" s="436" t="s">
        <v>130</v>
      </c>
      <c r="C37" s="437"/>
      <c r="D37" s="437"/>
      <c r="E37" s="65" t="s">
        <v>23</v>
      </c>
      <c r="F37" s="218">
        <v>1200</v>
      </c>
      <c r="G37" s="218"/>
      <c r="H37" s="218">
        <f t="shared" si="0"/>
        <v>0</v>
      </c>
      <c r="I37" s="218"/>
      <c r="J37" s="218">
        <f t="shared" si="1"/>
        <v>0</v>
      </c>
      <c r="K37" s="218"/>
      <c r="L37" s="218">
        <f t="shared" si="2"/>
        <v>0</v>
      </c>
      <c r="M37" s="218"/>
      <c r="N37" s="218">
        <f t="shared" si="3"/>
        <v>0</v>
      </c>
      <c r="O37" s="218"/>
      <c r="P37" s="218">
        <f t="shared" si="4"/>
        <v>0</v>
      </c>
      <c r="Q37" s="218"/>
      <c r="R37" s="218">
        <f t="shared" si="5"/>
        <v>0</v>
      </c>
      <c r="S37" s="218"/>
      <c r="T37" s="218">
        <f t="shared" si="6"/>
        <v>0</v>
      </c>
      <c r="U37" s="218"/>
      <c r="V37" s="218">
        <f t="shared" si="7"/>
        <v>0</v>
      </c>
      <c r="W37" s="218"/>
      <c r="X37" s="218">
        <f t="shared" si="8"/>
        <v>0</v>
      </c>
      <c r="Y37" s="218"/>
      <c r="Z37" s="218">
        <f t="shared" si="9"/>
        <v>0</v>
      </c>
      <c r="AA37" s="218"/>
      <c r="AB37" s="218">
        <f t="shared" si="10"/>
        <v>0</v>
      </c>
      <c r="AC37" s="218"/>
      <c r="AD37" s="218">
        <f t="shared" si="11"/>
        <v>0</v>
      </c>
      <c r="AE37" s="218">
        <f t="shared" si="12"/>
        <v>0</v>
      </c>
      <c r="AF37" s="218">
        <f t="shared" si="12"/>
        <v>0</v>
      </c>
      <c r="AG37" s="35"/>
      <c r="AH37" s="35"/>
    </row>
    <row r="38" spans="1:34" ht="12.75">
      <c r="A38" s="65">
        <v>32</v>
      </c>
      <c r="B38" s="436" t="s">
        <v>131</v>
      </c>
      <c r="C38" s="436"/>
      <c r="D38" s="436"/>
      <c r="E38" s="65" t="s">
        <v>23</v>
      </c>
      <c r="F38" s="218">
        <v>980</v>
      </c>
      <c r="G38" s="218"/>
      <c r="H38" s="218">
        <f t="shared" si="0"/>
        <v>0</v>
      </c>
      <c r="I38" s="218"/>
      <c r="J38" s="218">
        <f t="shared" si="1"/>
        <v>0</v>
      </c>
      <c r="K38" s="218"/>
      <c r="L38" s="218">
        <f t="shared" si="2"/>
        <v>0</v>
      </c>
      <c r="M38" s="218"/>
      <c r="N38" s="218">
        <f t="shared" si="3"/>
        <v>0</v>
      </c>
      <c r="O38" s="218"/>
      <c r="P38" s="218">
        <f t="shared" si="4"/>
        <v>0</v>
      </c>
      <c r="Q38" s="218">
        <v>6</v>
      </c>
      <c r="R38" s="218">
        <f t="shared" si="5"/>
        <v>5880</v>
      </c>
      <c r="S38" s="218"/>
      <c r="T38" s="218">
        <f t="shared" si="6"/>
        <v>0</v>
      </c>
      <c r="U38" s="218"/>
      <c r="V38" s="218">
        <f t="shared" si="7"/>
        <v>0</v>
      </c>
      <c r="W38" s="218">
        <f>8</f>
        <v>8</v>
      </c>
      <c r="X38" s="218">
        <f t="shared" si="8"/>
        <v>7840</v>
      </c>
      <c r="Y38" s="218">
        <v>2</v>
      </c>
      <c r="Z38" s="218">
        <f t="shared" si="9"/>
        <v>1960</v>
      </c>
      <c r="AA38" s="218"/>
      <c r="AB38" s="218">
        <f t="shared" si="10"/>
        <v>0</v>
      </c>
      <c r="AC38" s="218"/>
      <c r="AD38" s="218">
        <f t="shared" si="11"/>
        <v>0</v>
      </c>
      <c r="AE38" s="218">
        <f t="shared" si="12"/>
        <v>16</v>
      </c>
      <c r="AF38" s="218">
        <f t="shared" si="12"/>
        <v>15680</v>
      </c>
      <c r="AG38" s="35"/>
      <c r="AH38" s="35"/>
    </row>
    <row r="39" spans="1:34" ht="12.75">
      <c r="A39" s="65">
        <v>33</v>
      </c>
      <c r="B39" s="436" t="s">
        <v>132</v>
      </c>
      <c r="C39" s="436"/>
      <c r="D39" s="436"/>
      <c r="E39" s="65" t="s">
        <v>23</v>
      </c>
      <c r="F39" s="218">
        <v>1200</v>
      </c>
      <c r="G39" s="218"/>
      <c r="H39" s="218">
        <f t="shared" si="0"/>
        <v>0</v>
      </c>
      <c r="I39" s="218"/>
      <c r="J39" s="218">
        <f t="shared" si="1"/>
        <v>0</v>
      </c>
      <c r="K39" s="218"/>
      <c r="L39" s="218">
        <f t="shared" si="2"/>
        <v>0</v>
      </c>
      <c r="M39" s="218"/>
      <c r="N39" s="218">
        <f t="shared" si="3"/>
        <v>0</v>
      </c>
      <c r="O39" s="218"/>
      <c r="P39" s="218">
        <f t="shared" si="4"/>
        <v>0</v>
      </c>
      <c r="Q39" s="218">
        <v>40</v>
      </c>
      <c r="R39" s="218">
        <f t="shared" si="5"/>
        <v>48000</v>
      </c>
      <c r="S39" s="218"/>
      <c r="T39" s="218">
        <f t="shared" si="6"/>
        <v>0</v>
      </c>
      <c r="U39" s="218"/>
      <c r="V39" s="218">
        <f t="shared" si="7"/>
        <v>0</v>
      </c>
      <c r="W39" s="218">
        <f>40</f>
        <v>40</v>
      </c>
      <c r="X39" s="218">
        <f t="shared" si="8"/>
        <v>48000</v>
      </c>
      <c r="Y39" s="218">
        <v>18</v>
      </c>
      <c r="Z39" s="218">
        <f t="shared" si="9"/>
        <v>21600</v>
      </c>
      <c r="AA39" s="218"/>
      <c r="AB39" s="218">
        <f t="shared" si="10"/>
        <v>0</v>
      </c>
      <c r="AC39" s="218"/>
      <c r="AD39" s="218">
        <f t="shared" si="11"/>
        <v>0</v>
      </c>
      <c r="AE39" s="218">
        <f t="shared" si="12"/>
        <v>98</v>
      </c>
      <c r="AF39" s="218">
        <f t="shared" si="12"/>
        <v>117600</v>
      </c>
      <c r="AG39" s="35"/>
      <c r="AH39" s="35"/>
    </row>
    <row r="40" spans="1:34" ht="12.75">
      <c r="A40" s="65">
        <v>34</v>
      </c>
      <c r="B40" s="431" t="s">
        <v>133</v>
      </c>
      <c r="C40" s="432"/>
      <c r="D40" s="433"/>
      <c r="E40" s="65" t="s">
        <v>23</v>
      </c>
      <c r="F40" s="218">
        <v>500</v>
      </c>
      <c r="G40" s="218"/>
      <c r="H40" s="218">
        <f t="shared" si="0"/>
        <v>0</v>
      </c>
      <c r="I40" s="218"/>
      <c r="J40" s="218">
        <f t="shared" si="1"/>
        <v>0</v>
      </c>
      <c r="K40" s="218"/>
      <c r="L40" s="218">
        <f t="shared" si="2"/>
        <v>0</v>
      </c>
      <c r="M40" s="218"/>
      <c r="N40" s="218">
        <f t="shared" si="3"/>
        <v>0</v>
      </c>
      <c r="O40" s="218"/>
      <c r="P40" s="218">
        <f t="shared" si="4"/>
        <v>0</v>
      </c>
      <c r="Q40" s="218"/>
      <c r="R40" s="218">
        <f t="shared" si="5"/>
        <v>0</v>
      </c>
      <c r="S40" s="218"/>
      <c r="T40" s="218">
        <f t="shared" si="6"/>
        <v>0</v>
      </c>
      <c r="U40" s="218">
        <f>36</f>
        <v>36</v>
      </c>
      <c r="V40" s="218">
        <f t="shared" si="7"/>
        <v>18000</v>
      </c>
      <c r="W40" s="218"/>
      <c r="X40" s="218">
        <f t="shared" si="8"/>
        <v>0</v>
      </c>
      <c r="Y40" s="218">
        <v>2</v>
      </c>
      <c r="Z40" s="218">
        <f t="shared" si="9"/>
        <v>1000</v>
      </c>
      <c r="AA40" s="218"/>
      <c r="AB40" s="218">
        <f t="shared" si="10"/>
        <v>0</v>
      </c>
      <c r="AC40" s="218"/>
      <c r="AD40" s="218">
        <f t="shared" si="11"/>
        <v>0</v>
      </c>
      <c r="AE40" s="218">
        <f t="shared" si="12"/>
        <v>38</v>
      </c>
      <c r="AF40" s="218">
        <f t="shared" si="12"/>
        <v>19000</v>
      </c>
      <c r="AG40" s="35"/>
      <c r="AH40" s="35"/>
    </row>
    <row r="41" spans="1:34" ht="12.75">
      <c r="A41" s="65">
        <v>35</v>
      </c>
      <c r="B41" s="437" t="s">
        <v>134</v>
      </c>
      <c r="C41" s="436"/>
      <c r="D41" s="436"/>
      <c r="E41" s="65" t="s">
        <v>14</v>
      </c>
      <c r="F41" s="218">
        <v>28</v>
      </c>
      <c r="G41" s="218"/>
      <c r="H41" s="218">
        <f t="shared" si="0"/>
        <v>0</v>
      </c>
      <c r="I41" s="218"/>
      <c r="J41" s="218">
        <f t="shared" si="1"/>
        <v>0</v>
      </c>
      <c r="K41" s="218"/>
      <c r="L41" s="218">
        <f t="shared" si="2"/>
        <v>0</v>
      </c>
      <c r="M41" s="218"/>
      <c r="N41" s="218">
        <f t="shared" si="3"/>
        <v>0</v>
      </c>
      <c r="O41" s="218"/>
      <c r="P41" s="218">
        <f t="shared" si="4"/>
        <v>0</v>
      </c>
      <c r="Q41" s="218"/>
      <c r="R41" s="218">
        <f t="shared" si="5"/>
        <v>0</v>
      </c>
      <c r="S41" s="218"/>
      <c r="T41" s="218">
        <f t="shared" si="6"/>
        <v>0</v>
      </c>
      <c r="U41" s="218"/>
      <c r="V41" s="218">
        <f t="shared" si="7"/>
        <v>0</v>
      </c>
      <c r="W41" s="218"/>
      <c r="X41" s="218">
        <f t="shared" si="8"/>
        <v>0</v>
      </c>
      <c r="Y41" s="218">
        <v>152</v>
      </c>
      <c r="Z41" s="218">
        <f t="shared" si="9"/>
        <v>4256</v>
      </c>
      <c r="AA41" s="218"/>
      <c r="AB41" s="218">
        <f t="shared" si="10"/>
        <v>0</v>
      </c>
      <c r="AC41" s="218"/>
      <c r="AD41" s="218">
        <f t="shared" si="11"/>
        <v>0</v>
      </c>
      <c r="AE41" s="218">
        <f t="shared" si="12"/>
        <v>152</v>
      </c>
      <c r="AF41" s="218">
        <f t="shared" si="12"/>
        <v>4256</v>
      </c>
      <c r="AG41" s="35"/>
      <c r="AH41" s="35"/>
    </row>
    <row r="42" spans="1:34" ht="12.75">
      <c r="A42" s="65">
        <v>36</v>
      </c>
      <c r="B42" s="431" t="s">
        <v>135</v>
      </c>
      <c r="C42" s="434"/>
      <c r="D42" s="435"/>
      <c r="E42" s="65" t="s">
        <v>23</v>
      </c>
      <c r="F42" s="217">
        <v>170</v>
      </c>
      <c r="G42" s="219"/>
      <c r="H42" s="218">
        <f t="shared" si="0"/>
        <v>0</v>
      </c>
      <c r="I42" s="218"/>
      <c r="J42" s="218">
        <f t="shared" si="1"/>
        <v>0</v>
      </c>
      <c r="K42" s="218"/>
      <c r="L42" s="218">
        <f t="shared" si="2"/>
        <v>0</v>
      </c>
      <c r="M42" s="218"/>
      <c r="N42" s="218">
        <f t="shared" si="3"/>
        <v>0</v>
      </c>
      <c r="O42" s="218"/>
      <c r="P42" s="218">
        <f t="shared" si="4"/>
        <v>0</v>
      </c>
      <c r="Q42" s="218"/>
      <c r="R42" s="218">
        <f t="shared" si="5"/>
        <v>0</v>
      </c>
      <c r="S42" s="218"/>
      <c r="T42" s="218">
        <f t="shared" si="6"/>
        <v>0</v>
      </c>
      <c r="U42" s="218"/>
      <c r="V42" s="218">
        <f t="shared" si="7"/>
        <v>0</v>
      </c>
      <c r="W42" s="218"/>
      <c r="X42" s="218">
        <f t="shared" si="8"/>
        <v>0</v>
      </c>
      <c r="Y42" s="218"/>
      <c r="Z42" s="218">
        <f t="shared" si="9"/>
        <v>0</v>
      </c>
      <c r="AA42" s="218"/>
      <c r="AB42" s="218">
        <f t="shared" si="10"/>
        <v>0</v>
      </c>
      <c r="AC42" s="218"/>
      <c r="AD42" s="218">
        <f t="shared" si="11"/>
        <v>0</v>
      </c>
      <c r="AE42" s="218">
        <f t="shared" si="12"/>
        <v>0</v>
      </c>
      <c r="AF42" s="218">
        <f t="shared" si="12"/>
        <v>0</v>
      </c>
      <c r="AG42" s="35"/>
      <c r="AH42" s="35"/>
    </row>
    <row r="43" spans="1:34" ht="12.75">
      <c r="A43" s="65">
        <v>37</v>
      </c>
      <c r="B43" s="431" t="s">
        <v>136</v>
      </c>
      <c r="C43" s="434"/>
      <c r="D43" s="435"/>
      <c r="E43" s="65" t="s">
        <v>23</v>
      </c>
      <c r="F43" s="218">
        <v>1200</v>
      </c>
      <c r="G43" s="218"/>
      <c r="H43" s="218">
        <f t="shared" si="0"/>
        <v>0</v>
      </c>
      <c r="I43" s="218"/>
      <c r="J43" s="218">
        <f t="shared" si="1"/>
        <v>0</v>
      </c>
      <c r="K43" s="218"/>
      <c r="L43" s="218">
        <f t="shared" si="2"/>
        <v>0</v>
      </c>
      <c r="M43" s="218"/>
      <c r="N43" s="218">
        <f t="shared" si="3"/>
        <v>0</v>
      </c>
      <c r="O43" s="218"/>
      <c r="P43" s="218">
        <f t="shared" si="4"/>
        <v>0</v>
      </c>
      <c r="Q43" s="218"/>
      <c r="R43" s="218">
        <f t="shared" si="5"/>
        <v>0</v>
      </c>
      <c r="S43" s="218"/>
      <c r="T43" s="218">
        <f t="shared" si="6"/>
        <v>0</v>
      </c>
      <c r="U43" s="218"/>
      <c r="V43" s="218">
        <f t="shared" si="7"/>
        <v>0</v>
      </c>
      <c r="W43" s="218"/>
      <c r="X43" s="218">
        <f t="shared" si="8"/>
        <v>0</v>
      </c>
      <c r="Y43" s="218"/>
      <c r="Z43" s="218">
        <f t="shared" si="9"/>
        <v>0</v>
      </c>
      <c r="AA43" s="218"/>
      <c r="AB43" s="218">
        <f t="shared" si="10"/>
        <v>0</v>
      </c>
      <c r="AC43" s="218"/>
      <c r="AD43" s="218">
        <f t="shared" si="11"/>
        <v>0</v>
      </c>
      <c r="AE43" s="218">
        <f t="shared" si="12"/>
        <v>0</v>
      </c>
      <c r="AF43" s="218">
        <f t="shared" si="12"/>
        <v>0</v>
      </c>
      <c r="AG43" s="35"/>
      <c r="AH43" s="35"/>
    </row>
    <row r="44" spans="1:34" ht="12.75">
      <c r="A44" s="65">
        <v>38</v>
      </c>
      <c r="B44" s="431" t="s">
        <v>137</v>
      </c>
      <c r="C44" s="434"/>
      <c r="D44" s="435"/>
      <c r="E44" s="65" t="s">
        <v>14</v>
      </c>
      <c r="F44" s="218">
        <v>10</v>
      </c>
      <c r="G44" s="218"/>
      <c r="H44" s="218">
        <f t="shared" si="0"/>
        <v>0</v>
      </c>
      <c r="I44" s="218"/>
      <c r="J44" s="218">
        <f t="shared" si="1"/>
        <v>0</v>
      </c>
      <c r="K44" s="218"/>
      <c r="L44" s="218">
        <f t="shared" si="2"/>
        <v>0</v>
      </c>
      <c r="M44" s="218"/>
      <c r="N44" s="218">
        <f t="shared" si="3"/>
        <v>0</v>
      </c>
      <c r="O44" s="218"/>
      <c r="P44" s="218">
        <f t="shared" si="4"/>
        <v>0</v>
      </c>
      <c r="Q44" s="218"/>
      <c r="R44" s="218">
        <f t="shared" si="5"/>
        <v>0</v>
      </c>
      <c r="S44" s="218"/>
      <c r="T44" s="218">
        <f t="shared" si="6"/>
        <v>0</v>
      </c>
      <c r="U44" s="218"/>
      <c r="V44" s="218">
        <f t="shared" si="7"/>
        <v>0</v>
      </c>
      <c r="W44" s="218"/>
      <c r="X44" s="218">
        <f t="shared" si="8"/>
        <v>0</v>
      </c>
      <c r="Y44" s="218"/>
      <c r="Z44" s="218">
        <f t="shared" si="9"/>
        <v>0</v>
      </c>
      <c r="AA44" s="218"/>
      <c r="AB44" s="218">
        <f t="shared" si="10"/>
        <v>0</v>
      </c>
      <c r="AC44" s="218"/>
      <c r="AD44" s="218">
        <f t="shared" si="11"/>
        <v>0</v>
      </c>
      <c r="AE44" s="218">
        <f t="shared" si="12"/>
        <v>0</v>
      </c>
      <c r="AF44" s="218">
        <f t="shared" si="12"/>
        <v>0</v>
      </c>
      <c r="AG44" s="35"/>
      <c r="AH44" s="35"/>
    </row>
    <row r="45" spans="1:34" ht="12.75">
      <c r="A45" s="65">
        <v>39</v>
      </c>
      <c r="B45" s="436" t="s">
        <v>138</v>
      </c>
      <c r="C45" s="437"/>
      <c r="D45" s="437"/>
      <c r="E45" s="65" t="s">
        <v>14</v>
      </c>
      <c r="F45" s="218">
        <v>85</v>
      </c>
      <c r="G45" s="218"/>
      <c r="H45" s="218">
        <f t="shared" si="0"/>
        <v>0</v>
      </c>
      <c r="I45" s="218"/>
      <c r="J45" s="218">
        <f t="shared" si="1"/>
        <v>0</v>
      </c>
      <c r="K45" s="218"/>
      <c r="L45" s="218">
        <f t="shared" si="2"/>
        <v>0</v>
      </c>
      <c r="M45" s="218"/>
      <c r="N45" s="218">
        <f t="shared" si="3"/>
        <v>0</v>
      </c>
      <c r="O45" s="218"/>
      <c r="P45" s="218">
        <f t="shared" si="4"/>
        <v>0</v>
      </c>
      <c r="Q45" s="218"/>
      <c r="R45" s="218">
        <f t="shared" si="5"/>
        <v>0</v>
      </c>
      <c r="S45" s="218"/>
      <c r="T45" s="218">
        <f t="shared" si="6"/>
        <v>0</v>
      </c>
      <c r="U45" s="218"/>
      <c r="V45" s="218">
        <f t="shared" si="7"/>
        <v>0</v>
      </c>
      <c r="W45" s="218"/>
      <c r="X45" s="218">
        <f t="shared" si="8"/>
        <v>0</v>
      </c>
      <c r="Y45" s="218"/>
      <c r="Z45" s="218">
        <f t="shared" si="9"/>
        <v>0</v>
      </c>
      <c r="AA45" s="218"/>
      <c r="AB45" s="218">
        <f t="shared" si="10"/>
        <v>0</v>
      </c>
      <c r="AC45" s="218"/>
      <c r="AD45" s="218">
        <f t="shared" si="11"/>
        <v>0</v>
      </c>
      <c r="AE45" s="218">
        <f t="shared" si="12"/>
        <v>0</v>
      </c>
      <c r="AF45" s="218">
        <f t="shared" si="12"/>
        <v>0</v>
      </c>
      <c r="AG45" s="35"/>
      <c r="AH45" s="35"/>
    </row>
    <row r="46" spans="1:34" ht="12.75">
      <c r="A46" s="65">
        <v>40</v>
      </c>
      <c r="B46" s="436" t="s">
        <v>139</v>
      </c>
      <c r="C46" s="437"/>
      <c r="D46" s="437"/>
      <c r="E46" s="65" t="s">
        <v>14</v>
      </c>
      <c r="F46" s="218">
        <v>35</v>
      </c>
      <c r="G46" s="218"/>
      <c r="H46" s="218">
        <f t="shared" si="0"/>
        <v>0</v>
      </c>
      <c r="I46" s="218"/>
      <c r="J46" s="218">
        <f t="shared" si="1"/>
        <v>0</v>
      </c>
      <c r="K46" s="218"/>
      <c r="L46" s="218">
        <f t="shared" si="2"/>
        <v>0</v>
      </c>
      <c r="M46" s="218"/>
      <c r="N46" s="218">
        <f t="shared" si="3"/>
        <v>0</v>
      </c>
      <c r="O46" s="218"/>
      <c r="P46" s="218">
        <f t="shared" si="4"/>
        <v>0</v>
      </c>
      <c r="Q46" s="218"/>
      <c r="R46" s="218">
        <f t="shared" si="5"/>
        <v>0</v>
      </c>
      <c r="S46" s="218"/>
      <c r="T46" s="218">
        <f t="shared" si="6"/>
        <v>0</v>
      </c>
      <c r="U46" s="218"/>
      <c r="V46" s="218">
        <f t="shared" si="7"/>
        <v>0</v>
      </c>
      <c r="W46" s="218"/>
      <c r="X46" s="218">
        <f t="shared" si="8"/>
        <v>0</v>
      </c>
      <c r="Y46" s="218"/>
      <c r="Z46" s="218">
        <f t="shared" si="9"/>
        <v>0</v>
      </c>
      <c r="AA46" s="218"/>
      <c r="AB46" s="218">
        <f t="shared" si="10"/>
        <v>0</v>
      </c>
      <c r="AC46" s="218"/>
      <c r="AD46" s="218">
        <f t="shared" si="11"/>
        <v>0</v>
      </c>
      <c r="AE46" s="218">
        <f t="shared" si="12"/>
        <v>0</v>
      </c>
      <c r="AF46" s="218">
        <f t="shared" si="12"/>
        <v>0</v>
      </c>
      <c r="AG46" s="35"/>
      <c r="AH46" s="35"/>
    </row>
    <row r="47" spans="1:34" ht="12.75">
      <c r="A47" s="65">
        <v>41</v>
      </c>
      <c r="B47" s="436" t="s">
        <v>140</v>
      </c>
      <c r="C47" s="437"/>
      <c r="D47" s="437"/>
      <c r="E47" s="65" t="s">
        <v>14</v>
      </c>
      <c r="F47" s="218">
        <v>155</v>
      </c>
      <c r="G47" s="218"/>
      <c r="H47" s="218">
        <f t="shared" si="0"/>
        <v>0</v>
      </c>
      <c r="I47" s="218"/>
      <c r="J47" s="218">
        <f t="shared" si="1"/>
        <v>0</v>
      </c>
      <c r="K47" s="218"/>
      <c r="L47" s="218">
        <f t="shared" si="2"/>
        <v>0</v>
      </c>
      <c r="M47" s="218"/>
      <c r="N47" s="218">
        <f t="shared" si="3"/>
        <v>0</v>
      </c>
      <c r="O47" s="218"/>
      <c r="P47" s="218">
        <f t="shared" si="4"/>
        <v>0</v>
      </c>
      <c r="Q47" s="218"/>
      <c r="R47" s="218">
        <f t="shared" si="5"/>
        <v>0</v>
      </c>
      <c r="S47" s="218"/>
      <c r="T47" s="218">
        <f t="shared" si="6"/>
        <v>0</v>
      </c>
      <c r="U47" s="218"/>
      <c r="V47" s="218">
        <f t="shared" si="7"/>
        <v>0</v>
      </c>
      <c r="W47" s="218"/>
      <c r="X47" s="218">
        <f t="shared" si="8"/>
        <v>0</v>
      </c>
      <c r="Y47" s="218"/>
      <c r="Z47" s="218">
        <f t="shared" si="9"/>
        <v>0</v>
      </c>
      <c r="AA47" s="218"/>
      <c r="AB47" s="218">
        <f t="shared" si="10"/>
        <v>0</v>
      </c>
      <c r="AC47" s="218"/>
      <c r="AD47" s="218">
        <f t="shared" si="11"/>
        <v>0</v>
      </c>
      <c r="AE47" s="218">
        <f t="shared" si="12"/>
        <v>0</v>
      </c>
      <c r="AF47" s="218">
        <f t="shared" si="12"/>
        <v>0</v>
      </c>
      <c r="AG47" s="35"/>
      <c r="AH47" s="35"/>
    </row>
    <row r="48" spans="1:34" ht="12.75">
      <c r="A48" s="65">
        <v>42</v>
      </c>
      <c r="B48" s="431" t="s">
        <v>141</v>
      </c>
      <c r="C48" s="432"/>
      <c r="D48" s="433"/>
      <c r="E48" s="65" t="s">
        <v>14</v>
      </c>
      <c r="F48" s="218">
        <v>130</v>
      </c>
      <c r="G48" s="218"/>
      <c r="H48" s="218">
        <f t="shared" si="0"/>
        <v>0</v>
      </c>
      <c r="I48" s="218"/>
      <c r="J48" s="218">
        <f t="shared" si="1"/>
        <v>0</v>
      </c>
      <c r="K48" s="218"/>
      <c r="L48" s="218">
        <f t="shared" si="2"/>
        <v>0</v>
      </c>
      <c r="M48" s="218"/>
      <c r="N48" s="218">
        <f t="shared" si="3"/>
        <v>0</v>
      </c>
      <c r="O48" s="218"/>
      <c r="P48" s="218">
        <f t="shared" si="4"/>
        <v>0</v>
      </c>
      <c r="Q48" s="218"/>
      <c r="R48" s="218">
        <f t="shared" si="5"/>
        <v>0</v>
      </c>
      <c r="S48" s="218"/>
      <c r="T48" s="218">
        <f t="shared" si="6"/>
        <v>0</v>
      </c>
      <c r="U48" s="218"/>
      <c r="V48" s="218">
        <f t="shared" si="7"/>
        <v>0</v>
      </c>
      <c r="W48" s="218"/>
      <c r="X48" s="218">
        <f t="shared" si="8"/>
        <v>0</v>
      </c>
      <c r="Y48" s="218"/>
      <c r="Z48" s="218">
        <f t="shared" si="9"/>
        <v>0</v>
      </c>
      <c r="AA48" s="218"/>
      <c r="AB48" s="218">
        <f t="shared" si="10"/>
        <v>0</v>
      </c>
      <c r="AC48" s="218"/>
      <c r="AD48" s="218">
        <f t="shared" si="11"/>
        <v>0</v>
      </c>
      <c r="AE48" s="218">
        <f t="shared" si="12"/>
        <v>0</v>
      </c>
      <c r="AF48" s="218">
        <f t="shared" si="12"/>
        <v>0</v>
      </c>
      <c r="AG48" s="35"/>
      <c r="AH48" s="35"/>
    </row>
    <row r="49" spans="1:34" ht="12.75">
      <c r="A49" s="65">
        <v>43</v>
      </c>
      <c r="B49" s="431" t="s">
        <v>142</v>
      </c>
      <c r="C49" s="432"/>
      <c r="D49" s="433"/>
      <c r="E49" s="65" t="s">
        <v>14</v>
      </c>
      <c r="F49" s="218">
        <v>110</v>
      </c>
      <c r="G49" s="218"/>
      <c r="H49" s="218">
        <f t="shared" si="0"/>
        <v>0</v>
      </c>
      <c r="I49" s="218"/>
      <c r="J49" s="218">
        <f t="shared" si="1"/>
        <v>0</v>
      </c>
      <c r="K49" s="218"/>
      <c r="L49" s="218">
        <f t="shared" si="2"/>
        <v>0</v>
      </c>
      <c r="M49" s="218"/>
      <c r="N49" s="218">
        <f t="shared" si="3"/>
        <v>0</v>
      </c>
      <c r="O49" s="218"/>
      <c r="P49" s="218">
        <f t="shared" si="4"/>
        <v>0</v>
      </c>
      <c r="Q49" s="218"/>
      <c r="R49" s="218">
        <f t="shared" si="5"/>
        <v>0</v>
      </c>
      <c r="S49" s="218"/>
      <c r="T49" s="218">
        <f t="shared" si="6"/>
        <v>0</v>
      </c>
      <c r="U49" s="218"/>
      <c r="V49" s="218">
        <f t="shared" si="7"/>
        <v>0</v>
      </c>
      <c r="W49" s="218"/>
      <c r="X49" s="218">
        <f t="shared" si="8"/>
        <v>0</v>
      </c>
      <c r="Y49" s="218"/>
      <c r="Z49" s="218">
        <f t="shared" si="9"/>
        <v>0</v>
      </c>
      <c r="AA49" s="218"/>
      <c r="AB49" s="218">
        <f t="shared" si="10"/>
        <v>0</v>
      </c>
      <c r="AC49" s="218"/>
      <c r="AD49" s="218">
        <f t="shared" si="11"/>
        <v>0</v>
      </c>
      <c r="AE49" s="218">
        <f t="shared" si="12"/>
        <v>0</v>
      </c>
      <c r="AF49" s="218">
        <f t="shared" si="12"/>
        <v>0</v>
      </c>
      <c r="AG49" s="35"/>
      <c r="AH49" s="35"/>
    </row>
    <row r="50" spans="1:34" ht="14.25">
      <c r="A50" s="40"/>
      <c r="B50" s="407" t="s">
        <v>143</v>
      </c>
      <c r="C50" s="408"/>
      <c r="D50" s="408"/>
      <c r="E50" s="40"/>
      <c r="F50" s="220"/>
      <c r="G50" s="220"/>
      <c r="H50" s="220">
        <f>SUM(H7:H49)</f>
        <v>43560</v>
      </c>
      <c r="I50" s="218"/>
      <c r="J50" s="218">
        <f>SUM(J7:J41)</f>
        <v>82240</v>
      </c>
      <c r="K50" s="218"/>
      <c r="L50" s="218">
        <f>SUM(L7:L41)</f>
        <v>21770</v>
      </c>
      <c r="M50" s="218"/>
      <c r="N50" s="218">
        <f>SUM(N7:N49)</f>
        <v>200090</v>
      </c>
      <c r="O50" s="218"/>
      <c r="P50" s="218">
        <f>SUM(P7:P49)</f>
        <v>61720</v>
      </c>
      <c r="Q50" s="218"/>
      <c r="R50" s="218">
        <f>SUM(R7:R41)</f>
        <v>53880</v>
      </c>
      <c r="S50" s="218"/>
      <c r="T50" s="218">
        <f>SUM(T7:T41)</f>
        <v>94400</v>
      </c>
      <c r="U50" s="218"/>
      <c r="V50" s="218">
        <f>SUM(V7:V41)</f>
        <v>81242</v>
      </c>
      <c r="W50" s="218"/>
      <c r="X50" s="218">
        <f>SUM(X7:X49)</f>
        <v>161730</v>
      </c>
      <c r="Y50" s="218"/>
      <c r="Z50" s="218">
        <f>SUM(Z14:Z42)</f>
        <v>100771</v>
      </c>
      <c r="AA50" s="218"/>
      <c r="AB50" s="218">
        <f>SUM(AB7:AB49)</f>
        <v>120800</v>
      </c>
      <c r="AC50" s="218"/>
      <c r="AD50" s="218">
        <f>SUM(AD7:AD49)</f>
        <v>108332</v>
      </c>
      <c r="AE50" s="218"/>
      <c r="AF50" s="220">
        <f>SUM(AF7:AF49)</f>
        <v>1130535</v>
      </c>
      <c r="AG50" s="35"/>
      <c r="AH50" s="35"/>
    </row>
    <row r="51" spans="1:34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1:34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1:34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4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1:34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1:34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1:34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4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1:34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1:34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4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1:34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0" spans="1:34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</row>
    <row r="91" spans="1:34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</row>
    <row r="92" spans="1:34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</row>
    <row r="93" spans="1:34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</row>
    <row r="94" spans="1:34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</row>
    <row r="95" spans="1:34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</row>
    <row r="96" spans="1:34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</row>
    <row r="97" spans="1:34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</row>
    <row r="98" spans="1:34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</row>
  </sheetData>
  <sheetProtection/>
  <mergeCells count="75">
    <mergeCell ref="F1:H1"/>
    <mergeCell ref="A2:N2"/>
    <mergeCell ref="A4:A6"/>
    <mergeCell ref="B4:D6"/>
    <mergeCell ref="E4:E6"/>
    <mergeCell ref="F4:F6"/>
    <mergeCell ref="G4:H4"/>
    <mergeCell ref="I4:J4"/>
    <mergeCell ref="K4:L4"/>
    <mergeCell ref="M4:N4"/>
    <mergeCell ref="W4:X4"/>
    <mergeCell ref="Y4:Z4"/>
    <mergeCell ref="AA4:AB4"/>
    <mergeCell ref="AC4:AD4"/>
    <mergeCell ref="O4:P4"/>
    <mergeCell ref="Q4:R4"/>
    <mergeCell ref="S4:T4"/>
    <mergeCell ref="U4:V4"/>
    <mergeCell ref="AC5:AD5"/>
    <mergeCell ref="B7:D7"/>
    <mergeCell ref="AE4:AF5"/>
    <mergeCell ref="G5:H5"/>
    <mergeCell ref="I5:J5"/>
    <mergeCell ref="K5:L5"/>
    <mergeCell ref="M5:N5"/>
    <mergeCell ref="O5:P5"/>
    <mergeCell ref="Q5:R5"/>
    <mergeCell ref="S5:T5"/>
    <mergeCell ref="B8:D8"/>
    <mergeCell ref="B9:D9"/>
    <mergeCell ref="B10:D10"/>
    <mergeCell ref="B11:D11"/>
    <mergeCell ref="Y5:Z5"/>
    <mergeCell ref="AA5:AB5"/>
    <mergeCell ref="U5:V5"/>
    <mergeCell ref="W5:X5"/>
    <mergeCell ref="B16:D16"/>
    <mergeCell ref="B17:D17"/>
    <mergeCell ref="B18:D18"/>
    <mergeCell ref="B19:D19"/>
    <mergeCell ref="B12:D12"/>
    <mergeCell ref="B13:D13"/>
    <mergeCell ref="B14:D14"/>
    <mergeCell ref="B15:D15"/>
    <mergeCell ref="B24:D24"/>
    <mergeCell ref="B25:D25"/>
    <mergeCell ref="B26:D26"/>
    <mergeCell ref="B27:D27"/>
    <mergeCell ref="B20:D20"/>
    <mergeCell ref="B21:D21"/>
    <mergeCell ref="B22:D22"/>
    <mergeCell ref="B23:D23"/>
    <mergeCell ref="B32:D32"/>
    <mergeCell ref="B33:D33"/>
    <mergeCell ref="B34:D34"/>
    <mergeCell ref="B35:D35"/>
    <mergeCell ref="B28:D28"/>
    <mergeCell ref="B29:D29"/>
    <mergeCell ref="B30:D30"/>
    <mergeCell ref="B31:D31"/>
    <mergeCell ref="B40:D40"/>
    <mergeCell ref="B41:D41"/>
    <mergeCell ref="B42:D42"/>
    <mergeCell ref="B43:D43"/>
    <mergeCell ref="B36:D36"/>
    <mergeCell ref="B37:D37"/>
    <mergeCell ref="B38:D38"/>
    <mergeCell ref="B39:D39"/>
    <mergeCell ref="B48:D48"/>
    <mergeCell ref="B49:D49"/>
    <mergeCell ref="B50:D50"/>
    <mergeCell ref="B44:D44"/>
    <mergeCell ref="B45:D45"/>
    <mergeCell ref="B46:D46"/>
    <mergeCell ref="B47:D4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N37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3.8515625" style="0" customWidth="1"/>
    <col min="4" max="4" width="12.28125" style="0" customWidth="1"/>
    <col min="5" max="5" width="17.140625" style="0" customWidth="1"/>
    <col min="6" max="6" width="8.28125" style="0" customWidth="1"/>
    <col min="7" max="7" width="7.7109375" style="0" customWidth="1"/>
    <col min="8" max="8" width="6.421875" style="0" customWidth="1"/>
    <col min="9" max="9" width="12.57421875" style="0" customWidth="1"/>
    <col min="10" max="10" width="6.7109375" style="0" customWidth="1"/>
    <col min="11" max="11" width="8.8515625" style="0" customWidth="1"/>
    <col min="12" max="12" width="6.421875" style="0" customWidth="1"/>
    <col min="13" max="13" width="8.28125" style="0" customWidth="1"/>
    <col min="14" max="14" width="6.421875" style="0" customWidth="1"/>
    <col min="15" max="15" width="9.8515625" style="0" customWidth="1"/>
    <col min="16" max="16" width="6.7109375" style="0" customWidth="1"/>
    <col min="17" max="17" width="7.7109375" style="0" customWidth="1"/>
    <col min="18" max="18" width="6.8515625" style="0" customWidth="1"/>
    <col min="19" max="19" width="8.00390625" style="0" customWidth="1"/>
    <col min="20" max="20" width="7.57421875" style="0" customWidth="1"/>
    <col min="21" max="21" width="7.7109375" style="0" customWidth="1"/>
    <col min="22" max="22" width="6.57421875" style="0" customWidth="1"/>
    <col min="23" max="23" width="9.00390625" style="0" customWidth="1"/>
    <col min="24" max="24" width="7.421875" style="0" customWidth="1"/>
    <col min="25" max="25" width="9.57421875" style="0" customWidth="1"/>
    <col min="26" max="26" width="7.7109375" style="0" customWidth="1"/>
    <col min="27" max="27" width="7.8515625" style="0" customWidth="1"/>
    <col min="28" max="28" width="7.421875" style="0" customWidth="1"/>
    <col min="29" max="29" width="7.7109375" style="0" customWidth="1"/>
    <col min="30" max="30" width="7.421875" style="0" customWidth="1"/>
    <col min="31" max="31" width="7.8515625" style="0" customWidth="1"/>
    <col min="32" max="32" width="7.7109375" style="0" customWidth="1"/>
    <col min="33" max="33" width="8.7109375" style="0" customWidth="1"/>
    <col min="34" max="34" width="7.57421875" style="0" customWidth="1"/>
    <col min="35" max="35" width="8.140625" style="0" customWidth="1"/>
    <col min="36" max="36" width="7.7109375" style="0" customWidth="1"/>
    <col min="37" max="37" width="8.8515625" style="0" customWidth="1"/>
    <col min="38" max="38" width="7.140625" style="0" customWidth="1"/>
    <col min="39" max="39" width="7.8515625" style="0" customWidth="1"/>
    <col min="40" max="41" width="8.140625" style="0" customWidth="1"/>
    <col min="42" max="42" width="7.140625" style="0" customWidth="1"/>
    <col min="43" max="43" width="8.57421875" style="0" customWidth="1"/>
    <col min="44" max="44" width="7.57421875" style="0" customWidth="1"/>
    <col min="45" max="45" width="8.8515625" style="0" customWidth="1"/>
    <col min="46" max="46" width="7.140625" style="0" customWidth="1"/>
    <col min="47" max="50" width="8.140625" style="0" customWidth="1"/>
    <col min="51" max="51" width="8.57421875" style="0" customWidth="1"/>
    <col min="53" max="53" width="8.28125" style="0" customWidth="1"/>
    <col min="54" max="54" width="8.7109375" style="0" customWidth="1"/>
    <col min="55" max="55" width="7.57421875" style="0" customWidth="1"/>
    <col min="56" max="63" width="9.28125" style="0" customWidth="1"/>
    <col min="65" max="69" width="9.28125" style="0" customWidth="1"/>
    <col min="70" max="71" width="9.28125" style="0" bestFit="1" customWidth="1"/>
    <col min="76" max="76" width="9.28125" style="0" bestFit="1" customWidth="1"/>
    <col min="84" max="84" width="9.7109375" style="0" customWidth="1"/>
    <col min="85" max="85" width="10.8515625" style="0" customWidth="1"/>
    <col min="88" max="88" width="11.421875" style="0" customWidth="1"/>
    <col min="89" max="89" width="10.8515625" style="0" customWidth="1"/>
    <col min="91" max="91" width="10.140625" style="0" customWidth="1"/>
  </cols>
  <sheetData>
    <row r="1" spans="8:23" ht="18"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8:23" ht="18"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ht="18">
      <c r="A3" s="229" t="s">
        <v>158</v>
      </c>
      <c r="B3" s="229"/>
      <c r="C3" s="229"/>
      <c r="D3" s="229"/>
      <c r="E3" s="229"/>
      <c r="F3" s="229"/>
      <c r="G3" s="229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23" ht="18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24:71" ht="15">
      <c r="X5" s="231"/>
      <c r="Y5" s="231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</row>
    <row r="6" spans="1:71" ht="12.75">
      <c r="A6" s="491" t="s">
        <v>95</v>
      </c>
      <c r="B6" s="494" t="s">
        <v>159</v>
      </c>
      <c r="C6" s="494"/>
      <c r="D6" s="494"/>
      <c r="E6" s="494"/>
      <c r="F6" s="495" t="s">
        <v>96</v>
      </c>
      <c r="G6" s="486" t="s">
        <v>160</v>
      </c>
      <c r="H6" s="488" t="s">
        <v>161</v>
      </c>
      <c r="I6" s="489"/>
      <c r="J6" s="489"/>
      <c r="K6" s="489"/>
      <c r="L6" s="489"/>
      <c r="M6" s="489"/>
      <c r="N6" s="489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489" t="s">
        <v>162</v>
      </c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 t="s">
        <v>162</v>
      </c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 t="s">
        <v>163</v>
      </c>
      <c r="BM6" s="489"/>
      <c r="BN6" s="489"/>
      <c r="BO6" s="489"/>
      <c r="BP6" s="489"/>
      <c r="BQ6" s="489"/>
      <c r="BR6" s="489"/>
      <c r="BS6" s="490"/>
    </row>
    <row r="7" spans="1:71" ht="12.75">
      <c r="A7" s="492"/>
      <c r="B7" s="494"/>
      <c r="C7" s="494"/>
      <c r="D7" s="494"/>
      <c r="E7" s="494"/>
      <c r="F7" s="495"/>
      <c r="G7" s="495"/>
      <c r="H7" s="496" t="s">
        <v>89</v>
      </c>
      <c r="I7" s="487"/>
      <c r="J7" s="487">
        <v>2</v>
      </c>
      <c r="K7" s="487"/>
      <c r="L7" s="487">
        <v>3</v>
      </c>
      <c r="M7" s="487"/>
      <c r="N7" s="487">
        <v>4</v>
      </c>
      <c r="O7" s="487"/>
      <c r="P7" s="487">
        <v>5</v>
      </c>
      <c r="Q7" s="487"/>
      <c r="R7" s="487">
        <v>6</v>
      </c>
      <c r="S7" s="487"/>
      <c r="T7" s="487">
        <v>7</v>
      </c>
      <c r="U7" s="487"/>
      <c r="V7" s="487">
        <v>8</v>
      </c>
      <c r="W7" s="487"/>
      <c r="X7" s="487">
        <v>9</v>
      </c>
      <c r="Y7" s="487"/>
      <c r="Z7" s="487">
        <v>11</v>
      </c>
      <c r="AA7" s="487"/>
      <c r="AB7" s="487">
        <v>12</v>
      </c>
      <c r="AC7" s="487"/>
      <c r="AD7" s="487">
        <v>13</v>
      </c>
      <c r="AE7" s="487"/>
      <c r="AF7" s="487">
        <v>14</v>
      </c>
      <c r="AG7" s="487"/>
      <c r="AH7" s="487">
        <v>15</v>
      </c>
      <c r="AI7" s="487"/>
      <c r="AJ7" s="487">
        <v>16</v>
      </c>
      <c r="AK7" s="487"/>
      <c r="AL7" s="487">
        <v>17</v>
      </c>
      <c r="AM7" s="487"/>
      <c r="AN7" s="487">
        <v>18</v>
      </c>
      <c r="AO7" s="487"/>
      <c r="AP7" s="487">
        <v>19</v>
      </c>
      <c r="AQ7" s="487"/>
      <c r="AR7" s="487">
        <v>20</v>
      </c>
      <c r="AS7" s="487"/>
      <c r="AT7" s="487">
        <v>21</v>
      </c>
      <c r="AU7" s="487"/>
      <c r="AV7" s="487">
        <v>23</v>
      </c>
      <c r="AW7" s="487"/>
      <c r="AX7" s="417">
        <v>25</v>
      </c>
      <c r="AY7" s="417"/>
      <c r="AZ7" s="417">
        <v>26</v>
      </c>
      <c r="BA7" s="417"/>
      <c r="BB7" s="417">
        <v>27</v>
      </c>
      <c r="BC7" s="417"/>
      <c r="BD7" s="487">
        <v>28</v>
      </c>
      <c r="BE7" s="487"/>
      <c r="BF7" s="487">
        <v>29</v>
      </c>
      <c r="BG7" s="487"/>
      <c r="BH7" s="487">
        <v>30</v>
      </c>
      <c r="BI7" s="487"/>
      <c r="BJ7" s="487">
        <v>31</v>
      </c>
      <c r="BK7" s="487"/>
      <c r="BL7" s="487">
        <v>32</v>
      </c>
      <c r="BM7" s="487"/>
      <c r="BN7" s="487">
        <v>33</v>
      </c>
      <c r="BO7" s="487"/>
      <c r="BP7" s="487">
        <v>10</v>
      </c>
      <c r="BQ7" s="487"/>
      <c r="BR7" s="486" t="s">
        <v>66</v>
      </c>
      <c r="BS7" s="486" t="s">
        <v>67</v>
      </c>
    </row>
    <row r="8" spans="1:71" ht="25.5">
      <c r="A8" s="493"/>
      <c r="B8" s="494"/>
      <c r="C8" s="494"/>
      <c r="D8" s="494"/>
      <c r="E8" s="494"/>
      <c r="F8" s="495"/>
      <c r="G8" s="495"/>
      <c r="H8" s="235" t="s">
        <v>2</v>
      </c>
      <c r="I8" s="236" t="s">
        <v>77</v>
      </c>
      <c r="J8" s="235" t="s">
        <v>2</v>
      </c>
      <c r="K8" s="236" t="s">
        <v>77</v>
      </c>
      <c r="L8" s="235" t="s">
        <v>2</v>
      </c>
      <c r="M8" s="236" t="s">
        <v>77</v>
      </c>
      <c r="N8" s="235" t="s">
        <v>2</v>
      </c>
      <c r="O8" s="236" t="s">
        <v>77</v>
      </c>
      <c r="P8" s="235" t="s">
        <v>2</v>
      </c>
      <c r="Q8" s="236" t="s">
        <v>77</v>
      </c>
      <c r="R8" s="237" t="s">
        <v>2</v>
      </c>
      <c r="S8" s="236" t="s">
        <v>77</v>
      </c>
      <c r="T8" s="237" t="s">
        <v>2</v>
      </c>
      <c r="U8" s="236" t="s">
        <v>77</v>
      </c>
      <c r="V8" s="237" t="s">
        <v>2</v>
      </c>
      <c r="W8" s="236" t="s">
        <v>77</v>
      </c>
      <c r="X8" s="237" t="s">
        <v>2</v>
      </c>
      <c r="Y8" s="236" t="s">
        <v>77</v>
      </c>
      <c r="Z8" s="237" t="s">
        <v>2</v>
      </c>
      <c r="AA8" s="236" t="s">
        <v>77</v>
      </c>
      <c r="AB8" s="237" t="s">
        <v>2</v>
      </c>
      <c r="AC8" s="236" t="s">
        <v>77</v>
      </c>
      <c r="AD8" s="237" t="s">
        <v>2</v>
      </c>
      <c r="AE8" s="236" t="s">
        <v>77</v>
      </c>
      <c r="AF8" s="237" t="s">
        <v>2</v>
      </c>
      <c r="AG8" s="236" t="s">
        <v>77</v>
      </c>
      <c r="AH8" s="237" t="s">
        <v>2</v>
      </c>
      <c r="AI8" s="236" t="s">
        <v>77</v>
      </c>
      <c r="AJ8" s="237" t="s">
        <v>2</v>
      </c>
      <c r="AK8" s="236" t="s">
        <v>77</v>
      </c>
      <c r="AL8" s="237" t="s">
        <v>2</v>
      </c>
      <c r="AM8" s="236" t="s">
        <v>77</v>
      </c>
      <c r="AN8" s="237" t="s">
        <v>2</v>
      </c>
      <c r="AO8" s="236" t="s">
        <v>77</v>
      </c>
      <c r="AP8" s="237" t="s">
        <v>2</v>
      </c>
      <c r="AQ8" s="236" t="s">
        <v>77</v>
      </c>
      <c r="AR8" s="237" t="s">
        <v>2</v>
      </c>
      <c r="AS8" s="236" t="s">
        <v>77</v>
      </c>
      <c r="AT8" s="237" t="s">
        <v>2</v>
      </c>
      <c r="AU8" s="236" t="s">
        <v>77</v>
      </c>
      <c r="AV8" s="237" t="s">
        <v>2</v>
      </c>
      <c r="AW8" s="236" t="s">
        <v>77</v>
      </c>
      <c r="AX8" s="238" t="s">
        <v>2</v>
      </c>
      <c r="AY8" s="239" t="s">
        <v>77</v>
      </c>
      <c r="AZ8" s="238" t="s">
        <v>2</v>
      </c>
      <c r="BA8" s="239" t="s">
        <v>77</v>
      </c>
      <c r="BB8" s="238"/>
      <c r="BC8" s="239" t="s">
        <v>77</v>
      </c>
      <c r="BD8" s="237" t="s">
        <v>2</v>
      </c>
      <c r="BE8" s="236" t="s">
        <v>77</v>
      </c>
      <c r="BF8" s="237" t="s">
        <v>2</v>
      </c>
      <c r="BG8" s="236" t="s">
        <v>77</v>
      </c>
      <c r="BH8" s="237" t="s">
        <v>2</v>
      </c>
      <c r="BI8" s="236" t="s">
        <v>77</v>
      </c>
      <c r="BJ8" s="237" t="s">
        <v>2</v>
      </c>
      <c r="BK8" s="236" t="s">
        <v>77</v>
      </c>
      <c r="BL8" s="237" t="s">
        <v>2</v>
      </c>
      <c r="BM8" s="236" t="s">
        <v>77</v>
      </c>
      <c r="BN8" s="237" t="s">
        <v>2</v>
      </c>
      <c r="BO8" s="236" t="s">
        <v>77</v>
      </c>
      <c r="BP8" s="237" t="s">
        <v>2</v>
      </c>
      <c r="BQ8" s="236" t="s">
        <v>77</v>
      </c>
      <c r="BR8" s="486"/>
      <c r="BS8" s="486"/>
    </row>
    <row r="9" spans="1:71" ht="15">
      <c r="A9" s="477" t="s">
        <v>164</v>
      </c>
      <c r="B9" s="478"/>
      <c r="C9" s="478"/>
      <c r="D9" s="478"/>
      <c r="E9" s="479"/>
      <c r="F9" s="237"/>
      <c r="G9" s="237"/>
      <c r="H9" s="238"/>
      <c r="I9" s="239"/>
      <c r="J9" s="238"/>
      <c r="K9" s="239"/>
      <c r="L9" s="238"/>
      <c r="M9" s="239"/>
      <c r="N9" s="238"/>
      <c r="O9" s="239"/>
      <c r="P9" s="238"/>
      <c r="Q9" s="239"/>
      <c r="R9" s="238"/>
      <c r="S9" s="239"/>
      <c r="T9" s="238"/>
      <c r="U9" s="239"/>
      <c r="V9" s="238"/>
      <c r="W9" s="239"/>
      <c r="X9" s="238"/>
      <c r="Y9" s="239"/>
      <c r="Z9" s="238"/>
      <c r="AA9" s="239"/>
      <c r="AB9" s="238"/>
      <c r="AC9" s="239"/>
      <c r="AD9" s="238"/>
      <c r="AE9" s="239"/>
      <c r="AF9" s="238"/>
      <c r="AG9" s="239"/>
      <c r="AH9" s="238"/>
      <c r="AI9" s="239"/>
      <c r="AJ9" s="238"/>
      <c r="AK9" s="239"/>
      <c r="AL9" s="238"/>
      <c r="AM9" s="239"/>
      <c r="AN9" s="238"/>
      <c r="AO9" s="239"/>
      <c r="AP9" s="238"/>
      <c r="AQ9" s="239"/>
      <c r="AR9" s="238"/>
      <c r="AS9" s="239"/>
      <c r="AT9" s="238"/>
      <c r="AU9" s="239"/>
      <c r="AV9" s="239"/>
      <c r="AW9" s="239"/>
      <c r="AX9" s="238"/>
      <c r="AY9" s="239"/>
      <c r="AZ9" s="238"/>
      <c r="BA9" s="239"/>
      <c r="BB9" s="238"/>
      <c r="BC9" s="239"/>
      <c r="BD9" s="238"/>
      <c r="BE9" s="239"/>
      <c r="BF9" s="238"/>
      <c r="BG9" s="239"/>
      <c r="BH9" s="238"/>
      <c r="BI9" s="239"/>
      <c r="BJ9" s="238"/>
      <c r="BK9" s="239"/>
      <c r="BL9" s="238"/>
      <c r="BM9" s="239"/>
      <c r="BN9" s="239"/>
      <c r="BO9" s="239"/>
      <c r="BP9" s="239"/>
      <c r="BQ9" s="239"/>
      <c r="BR9" s="223"/>
      <c r="BS9" s="223"/>
    </row>
    <row r="10" spans="1:71" ht="12.75">
      <c r="A10" s="237">
        <v>1</v>
      </c>
      <c r="B10" s="240" t="s">
        <v>165</v>
      </c>
      <c r="C10" s="241"/>
      <c r="D10" s="241"/>
      <c r="E10" s="242"/>
      <c r="F10" s="234" t="s">
        <v>166</v>
      </c>
      <c r="G10" s="234">
        <v>7950</v>
      </c>
      <c r="H10" s="243"/>
      <c r="I10" s="238">
        <f aca="true" t="shared" si="0" ref="I10:I63">H10*G10</f>
        <v>0</v>
      </c>
      <c r="J10" s="238"/>
      <c r="K10" s="238">
        <f>J10*G10</f>
        <v>0</v>
      </c>
      <c r="L10" s="238"/>
      <c r="M10" s="238">
        <f aca="true" t="shared" si="1" ref="M10:M63">L10*G10</f>
        <v>0</v>
      </c>
      <c r="N10" s="238"/>
      <c r="O10" s="238">
        <f aca="true" t="shared" si="2" ref="O10:O62">N10*G10</f>
        <v>0</v>
      </c>
      <c r="P10" s="238"/>
      <c r="Q10" s="238">
        <f aca="true" t="shared" si="3" ref="Q10:Q63">P10*G10</f>
        <v>0</v>
      </c>
      <c r="R10" s="238"/>
      <c r="S10" s="238">
        <f aca="true" t="shared" si="4" ref="S10:S63">R10*G10</f>
        <v>0</v>
      </c>
      <c r="T10" s="238"/>
      <c r="U10" s="238">
        <f aca="true" t="shared" si="5" ref="U10:U63">T10*G10</f>
        <v>0</v>
      </c>
      <c r="V10" s="238"/>
      <c r="W10" s="238">
        <f aca="true" t="shared" si="6" ref="W10:W63">V10*G10</f>
        <v>0</v>
      </c>
      <c r="X10" s="238"/>
      <c r="Y10" s="238">
        <f aca="true" t="shared" si="7" ref="Y10:Y62">X10*G10</f>
        <v>0</v>
      </c>
      <c r="Z10" s="238"/>
      <c r="AA10" s="238">
        <f aca="true" t="shared" si="8" ref="AA10:AA60">Z10*G10</f>
        <v>0</v>
      </c>
      <c r="AB10" s="238"/>
      <c r="AC10" s="238">
        <f aca="true" t="shared" si="9" ref="AC10:AC63">AB10*G10</f>
        <v>0</v>
      </c>
      <c r="AD10" s="238"/>
      <c r="AE10" s="238">
        <f aca="true" t="shared" si="10" ref="AE10:AE63">AD10*G10</f>
        <v>0</v>
      </c>
      <c r="AF10" s="238"/>
      <c r="AG10" s="238">
        <f aca="true" t="shared" si="11" ref="AG10:AG63">AF10*G10</f>
        <v>0</v>
      </c>
      <c r="AH10" s="238"/>
      <c r="AI10" s="238">
        <f aca="true" t="shared" si="12" ref="AI10:AI31">AH10*G10</f>
        <v>0</v>
      </c>
      <c r="AJ10" s="238"/>
      <c r="AK10" s="238">
        <f aca="true" t="shared" si="13" ref="AK10:AK63">AJ10*G10</f>
        <v>0</v>
      </c>
      <c r="AL10" s="238"/>
      <c r="AM10" s="238">
        <f aca="true" t="shared" si="14" ref="AM10:AM63">AL10*G10</f>
        <v>0</v>
      </c>
      <c r="AN10" s="238"/>
      <c r="AO10" s="238">
        <f aca="true" t="shared" si="15" ref="AO10:AO31">AN10*G10</f>
        <v>0</v>
      </c>
      <c r="AP10" s="238"/>
      <c r="AQ10" s="238">
        <f aca="true" t="shared" si="16" ref="AQ10:AQ31">AP10*G10</f>
        <v>0</v>
      </c>
      <c r="AR10" s="238"/>
      <c r="AS10" s="238">
        <f aca="true" t="shared" si="17" ref="AS10:AS31">AR10*G10</f>
        <v>0</v>
      </c>
      <c r="AT10" s="238"/>
      <c r="AU10" s="238">
        <f aca="true" t="shared" si="18" ref="AU10:AU31">AT10*G10</f>
        <v>0</v>
      </c>
      <c r="AV10" s="238"/>
      <c r="AW10" s="238">
        <f aca="true" t="shared" si="19" ref="AW10:AW63">AV10*G10</f>
        <v>0</v>
      </c>
      <c r="AX10" s="238"/>
      <c r="AY10" s="40">
        <f aca="true" t="shared" si="20" ref="AY10:AY31">AX10*G10</f>
        <v>0</v>
      </c>
      <c r="AZ10" s="238"/>
      <c r="BA10" s="238">
        <f aca="true" t="shared" si="21" ref="BA10:BA31">AZ10*G10</f>
        <v>0</v>
      </c>
      <c r="BB10" s="238"/>
      <c r="BC10" s="238">
        <f aca="true" t="shared" si="22" ref="BC10:BC31">BB10*G10</f>
        <v>0</v>
      </c>
      <c r="BD10" s="238"/>
      <c r="BE10" s="238">
        <f aca="true" t="shared" si="23" ref="BE10:BE62">BD10*G10</f>
        <v>0</v>
      </c>
      <c r="BF10" s="238"/>
      <c r="BG10" s="238">
        <f aca="true" t="shared" si="24" ref="BG10:BG63">BF10*G10</f>
        <v>0</v>
      </c>
      <c r="BH10" s="238"/>
      <c r="BI10" s="238">
        <f aca="true" t="shared" si="25" ref="BI10:BI62">BH10*G10</f>
        <v>0</v>
      </c>
      <c r="BJ10" s="238"/>
      <c r="BK10" s="238">
        <f aca="true" t="shared" si="26" ref="BK10:BK62">BJ10*G10</f>
        <v>0</v>
      </c>
      <c r="BL10" s="238"/>
      <c r="BM10" s="238">
        <f aca="true" t="shared" si="27" ref="BM10:BM63">BL10*G10</f>
        <v>0</v>
      </c>
      <c r="BN10" s="238"/>
      <c r="BO10" s="238">
        <f aca="true" t="shared" si="28" ref="BO10:BO63">BN10*G10</f>
        <v>0</v>
      </c>
      <c r="BP10" s="238"/>
      <c r="BQ10" s="238">
        <f>BP10*G10</f>
        <v>0</v>
      </c>
      <c r="BR10" s="238">
        <f>H10+J10+L10+N10+P10+R10+T10+V10+X10+Z10+AB10+AD10+AF10+AH10+AJ10+AL10+AN10+AP10+AR10+AT10+AX10+AZ10+BB10+BD10+BF10+BH10+BJ10+BL10+BN10+AV10+BP10</f>
        <v>0</v>
      </c>
      <c r="BS10" s="238">
        <f>I10+K10+M10+O10+Q10+S10+U10+W10+Y10+AA10+AC10+AE10+AG10+AI10+AK10+AM10+AO10+AQ10+AS10+AU10+AY10+BA10+BC10+BE10+BG10+BI10+BK10+BM10+BO10+AW10+BQ10</f>
        <v>0</v>
      </c>
    </row>
    <row r="11" spans="1:71" ht="12.75" customHeight="1">
      <c r="A11" s="237">
        <v>2</v>
      </c>
      <c r="B11" s="471" t="s">
        <v>167</v>
      </c>
      <c r="C11" s="472"/>
      <c r="D11" s="472"/>
      <c r="E11" s="473"/>
      <c r="F11" s="234" t="s">
        <v>153</v>
      </c>
      <c r="G11" s="234">
        <v>300</v>
      </c>
      <c r="H11" s="238"/>
      <c r="I11" s="238">
        <f t="shared" si="0"/>
        <v>0</v>
      </c>
      <c r="J11" s="238"/>
      <c r="K11" s="238">
        <f aca="true" t="shared" si="29" ref="K11:K63">J11*G11</f>
        <v>0</v>
      </c>
      <c r="L11" s="238"/>
      <c r="M11" s="238">
        <f t="shared" si="1"/>
        <v>0</v>
      </c>
      <c r="N11" s="238"/>
      <c r="O11" s="238">
        <f t="shared" si="2"/>
        <v>0</v>
      </c>
      <c r="P11" s="238"/>
      <c r="Q11" s="238">
        <f t="shared" si="3"/>
        <v>0</v>
      </c>
      <c r="R11" s="238"/>
      <c r="S11" s="238">
        <f t="shared" si="4"/>
        <v>0</v>
      </c>
      <c r="T11" s="238"/>
      <c r="U11" s="238">
        <f t="shared" si="5"/>
        <v>0</v>
      </c>
      <c r="V11" s="238"/>
      <c r="W11" s="238">
        <f t="shared" si="6"/>
        <v>0</v>
      </c>
      <c r="X11" s="238"/>
      <c r="Y11" s="238">
        <f t="shared" si="7"/>
        <v>0</v>
      </c>
      <c r="Z11" s="238"/>
      <c r="AA11" s="238">
        <f t="shared" si="8"/>
        <v>0</v>
      </c>
      <c r="AB11" s="238"/>
      <c r="AC11" s="238">
        <f t="shared" si="9"/>
        <v>0</v>
      </c>
      <c r="AD11" s="238"/>
      <c r="AE11" s="238">
        <f t="shared" si="10"/>
        <v>0</v>
      </c>
      <c r="AF11" s="238"/>
      <c r="AG11" s="238">
        <f t="shared" si="11"/>
        <v>0</v>
      </c>
      <c r="AH11" s="238"/>
      <c r="AI11" s="238">
        <f t="shared" si="12"/>
        <v>0</v>
      </c>
      <c r="AJ11" s="238"/>
      <c r="AK11" s="238">
        <f t="shared" si="13"/>
        <v>0</v>
      </c>
      <c r="AL11" s="238"/>
      <c r="AM11" s="238">
        <f t="shared" si="14"/>
        <v>0</v>
      </c>
      <c r="AN11" s="238"/>
      <c r="AO11" s="238">
        <f t="shared" si="15"/>
        <v>0</v>
      </c>
      <c r="AP11" s="238"/>
      <c r="AQ11" s="238">
        <f t="shared" si="16"/>
        <v>0</v>
      </c>
      <c r="AR11" s="238"/>
      <c r="AS11" s="238">
        <f t="shared" si="17"/>
        <v>0</v>
      </c>
      <c r="AT11" s="238"/>
      <c r="AU11" s="238">
        <f t="shared" si="18"/>
        <v>0</v>
      </c>
      <c r="AV11" s="238"/>
      <c r="AW11" s="238">
        <f t="shared" si="19"/>
        <v>0</v>
      </c>
      <c r="AX11" s="238"/>
      <c r="AY11" s="40">
        <f t="shared" si="20"/>
        <v>0</v>
      </c>
      <c r="AZ11" s="238"/>
      <c r="BA11" s="238">
        <f t="shared" si="21"/>
        <v>0</v>
      </c>
      <c r="BB11" s="238"/>
      <c r="BC11" s="238">
        <f t="shared" si="22"/>
        <v>0</v>
      </c>
      <c r="BD11" s="238"/>
      <c r="BE11" s="238">
        <f t="shared" si="23"/>
        <v>0</v>
      </c>
      <c r="BF11" s="238"/>
      <c r="BG11" s="238">
        <f t="shared" si="24"/>
        <v>0</v>
      </c>
      <c r="BH11" s="238"/>
      <c r="BI11" s="238">
        <f t="shared" si="25"/>
        <v>0</v>
      </c>
      <c r="BJ11" s="238"/>
      <c r="BK11" s="238">
        <f t="shared" si="26"/>
        <v>0</v>
      </c>
      <c r="BL11" s="238"/>
      <c r="BM11" s="238">
        <f t="shared" si="27"/>
        <v>0</v>
      </c>
      <c r="BN11" s="238"/>
      <c r="BO11" s="238">
        <f t="shared" si="28"/>
        <v>0</v>
      </c>
      <c r="BP11" s="238"/>
      <c r="BQ11" s="238">
        <f aca="true" t="shared" si="30" ref="BQ11:BQ63">BP11*G11</f>
        <v>0</v>
      </c>
      <c r="BR11" s="238">
        <f aca="true" t="shared" si="31" ref="BR11:BS63">H11+J11+L11+N11+P11+R11+T11+V11+X11+Z11+AB11+AD11+AF11+AH11+AJ11+AL11+AN11+AP11+AR11+AT11+AX11+AZ11+BB11+BD11+BF11+BH11+BJ11+BL11+BN11+AV11+BP11</f>
        <v>0</v>
      </c>
      <c r="BS11" s="238">
        <f t="shared" si="31"/>
        <v>0</v>
      </c>
    </row>
    <row r="12" spans="1:71" ht="12.75" customHeight="1">
      <c r="A12" s="237">
        <v>3</v>
      </c>
      <c r="B12" s="483" t="s">
        <v>168</v>
      </c>
      <c r="C12" s="484"/>
      <c r="D12" s="484"/>
      <c r="E12" s="485"/>
      <c r="F12" s="234" t="s">
        <v>153</v>
      </c>
      <c r="G12" s="234">
        <v>580</v>
      </c>
      <c r="H12" s="238"/>
      <c r="I12" s="238">
        <f t="shared" si="0"/>
        <v>0</v>
      </c>
      <c r="J12" s="238"/>
      <c r="K12" s="238">
        <f t="shared" si="29"/>
        <v>0</v>
      </c>
      <c r="L12" s="238"/>
      <c r="M12" s="238">
        <f t="shared" si="1"/>
        <v>0</v>
      </c>
      <c r="N12" s="238"/>
      <c r="O12" s="238">
        <f t="shared" si="2"/>
        <v>0</v>
      </c>
      <c r="P12" s="238"/>
      <c r="Q12" s="238">
        <f t="shared" si="3"/>
        <v>0</v>
      </c>
      <c r="R12" s="238"/>
      <c r="S12" s="238">
        <f t="shared" si="4"/>
        <v>0</v>
      </c>
      <c r="T12" s="238"/>
      <c r="U12" s="238">
        <f t="shared" si="5"/>
        <v>0</v>
      </c>
      <c r="V12" s="238"/>
      <c r="W12" s="238">
        <f t="shared" si="6"/>
        <v>0</v>
      </c>
      <c r="X12" s="238"/>
      <c r="Y12" s="238">
        <f t="shared" si="7"/>
        <v>0</v>
      </c>
      <c r="Z12" s="238"/>
      <c r="AA12" s="238">
        <f t="shared" si="8"/>
        <v>0</v>
      </c>
      <c r="AB12" s="238"/>
      <c r="AC12" s="238">
        <f t="shared" si="9"/>
        <v>0</v>
      </c>
      <c r="AD12" s="238"/>
      <c r="AE12" s="238">
        <f t="shared" si="10"/>
        <v>0</v>
      </c>
      <c r="AF12" s="238"/>
      <c r="AG12" s="238">
        <f t="shared" si="11"/>
        <v>0</v>
      </c>
      <c r="AH12" s="238"/>
      <c r="AI12" s="238">
        <f t="shared" si="12"/>
        <v>0</v>
      </c>
      <c r="AJ12" s="238"/>
      <c r="AK12" s="238">
        <f t="shared" si="13"/>
        <v>0</v>
      </c>
      <c r="AL12" s="238"/>
      <c r="AM12" s="238">
        <f t="shared" si="14"/>
        <v>0</v>
      </c>
      <c r="AN12" s="238"/>
      <c r="AO12" s="238">
        <f t="shared" si="15"/>
        <v>0</v>
      </c>
      <c r="AP12" s="238"/>
      <c r="AQ12" s="238">
        <f t="shared" si="16"/>
        <v>0</v>
      </c>
      <c r="AR12" s="238"/>
      <c r="AS12" s="238">
        <f t="shared" si="17"/>
        <v>0</v>
      </c>
      <c r="AT12" s="238"/>
      <c r="AU12" s="238">
        <f t="shared" si="18"/>
        <v>0</v>
      </c>
      <c r="AV12" s="238"/>
      <c r="AW12" s="238">
        <f t="shared" si="19"/>
        <v>0</v>
      </c>
      <c r="AX12" s="238"/>
      <c r="AY12" s="40">
        <f t="shared" si="20"/>
        <v>0</v>
      </c>
      <c r="AZ12" s="238"/>
      <c r="BA12" s="238">
        <f t="shared" si="21"/>
        <v>0</v>
      </c>
      <c r="BB12" s="238"/>
      <c r="BC12" s="238">
        <f t="shared" si="22"/>
        <v>0</v>
      </c>
      <c r="BD12" s="238"/>
      <c r="BE12" s="238">
        <f t="shared" si="23"/>
        <v>0</v>
      </c>
      <c r="BF12" s="238"/>
      <c r="BG12" s="238">
        <f t="shared" si="24"/>
        <v>0</v>
      </c>
      <c r="BH12" s="238"/>
      <c r="BI12" s="238">
        <f t="shared" si="25"/>
        <v>0</v>
      </c>
      <c r="BJ12" s="238"/>
      <c r="BK12" s="238">
        <f t="shared" si="26"/>
        <v>0</v>
      </c>
      <c r="BL12" s="238"/>
      <c r="BM12" s="238">
        <f t="shared" si="27"/>
        <v>0</v>
      </c>
      <c r="BN12" s="238"/>
      <c r="BO12" s="238">
        <f t="shared" si="28"/>
        <v>0</v>
      </c>
      <c r="BP12" s="238"/>
      <c r="BQ12" s="238">
        <f t="shared" si="30"/>
        <v>0</v>
      </c>
      <c r="BR12" s="238">
        <f t="shared" si="31"/>
        <v>0</v>
      </c>
      <c r="BS12" s="238">
        <f t="shared" si="31"/>
        <v>0</v>
      </c>
    </row>
    <row r="13" spans="1:71" ht="12.75" customHeight="1">
      <c r="A13" s="237">
        <v>4</v>
      </c>
      <c r="B13" s="483" t="s">
        <v>169</v>
      </c>
      <c r="C13" s="484"/>
      <c r="D13" s="484"/>
      <c r="E13" s="485"/>
      <c r="F13" s="234" t="s">
        <v>170</v>
      </c>
      <c r="G13" s="234">
        <v>800</v>
      </c>
      <c r="H13" s="238"/>
      <c r="I13" s="238">
        <f t="shared" si="0"/>
        <v>0</v>
      </c>
      <c r="J13" s="238"/>
      <c r="K13" s="238">
        <f t="shared" si="29"/>
        <v>0</v>
      </c>
      <c r="L13" s="238"/>
      <c r="M13" s="238">
        <f t="shared" si="1"/>
        <v>0</v>
      </c>
      <c r="N13" s="238"/>
      <c r="O13" s="238">
        <f t="shared" si="2"/>
        <v>0</v>
      </c>
      <c r="P13" s="238"/>
      <c r="Q13" s="238">
        <f t="shared" si="3"/>
        <v>0</v>
      </c>
      <c r="R13" s="238"/>
      <c r="S13" s="238">
        <f t="shared" si="4"/>
        <v>0</v>
      </c>
      <c r="T13" s="238"/>
      <c r="U13" s="238">
        <f t="shared" si="5"/>
        <v>0</v>
      </c>
      <c r="V13" s="238"/>
      <c r="W13" s="238">
        <f t="shared" si="6"/>
        <v>0</v>
      </c>
      <c r="X13" s="238"/>
      <c r="Y13" s="238">
        <f t="shared" si="7"/>
        <v>0</v>
      </c>
      <c r="Z13" s="238"/>
      <c r="AA13" s="238">
        <f t="shared" si="8"/>
        <v>0</v>
      </c>
      <c r="AB13" s="238"/>
      <c r="AC13" s="238">
        <f t="shared" si="9"/>
        <v>0</v>
      </c>
      <c r="AD13" s="238"/>
      <c r="AE13" s="238">
        <f t="shared" si="10"/>
        <v>0</v>
      </c>
      <c r="AF13" s="238"/>
      <c r="AG13" s="238">
        <f t="shared" si="11"/>
        <v>0</v>
      </c>
      <c r="AH13" s="238"/>
      <c r="AI13" s="238">
        <f t="shared" si="12"/>
        <v>0</v>
      </c>
      <c r="AJ13" s="238"/>
      <c r="AK13" s="238">
        <f t="shared" si="13"/>
        <v>0</v>
      </c>
      <c r="AL13" s="238"/>
      <c r="AM13" s="238">
        <f t="shared" si="14"/>
        <v>0</v>
      </c>
      <c r="AN13" s="238"/>
      <c r="AO13" s="238">
        <f t="shared" si="15"/>
        <v>0</v>
      </c>
      <c r="AP13" s="238"/>
      <c r="AQ13" s="238">
        <f t="shared" si="16"/>
        <v>0</v>
      </c>
      <c r="AR13" s="238"/>
      <c r="AS13" s="238">
        <f t="shared" si="17"/>
        <v>0</v>
      </c>
      <c r="AT13" s="238"/>
      <c r="AU13" s="238">
        <f t="shared" si="18"/>
        <v>0</v>
      </c>
      <c r="AV13" s="238"/>
      <c r="AW13" s="238">
        <f t="shared" si="19"/>
        <v>0</v>
      </c>
      <c r="AX13" s="238"/>
      <c r="AY13" s="40">
        <f t="shared" si="20"/>
        <v>0</v>
      </c>
      <c r="AZ13" s="238"/>
      <c r="BA13" s="238">
        <f t="shared" si="21"/>
        <v>0</v>
      </c>
      <c r="BB13" s="238"/>
      <c r="BC13" s="238">
        <f t="shared" si="22"/>
        <v>0</v>
      </c>
      <c r="BD13" s="238"/>
      <c r="BE13" s="238">
        <f t="shared" si="23"/>
        <v>0</v>
      </c>
      <c r="BF13" s="238"/>
      <c r="BG13" s="238">
        <f t="shared" si="24"/>
        <v>0</v>
      </c>
      <c r="BH13" s="238"/>
      <c r="BI13" s="238">
        <f t="shared" si="25"/>
        <v>0</v>
      </c>
      <c r="BJ13" s="238"/>
      <c r="BK13" s="238">
        <f t="shared" si="26"/>
        <v>0</v>
      </c>
      <c r="BL13" s="238"/>
      <c r="BM13" s="238">
        <f t="shared" si="27"/>
        <v>0</v>
      </c>
      <c r="BN13" s="238"/>
      <c r="BO13" s="238">
        <f t="shared" si="28"/>
        <v>0</v>
      </c>
      <c r="BP13" s="238"/>
      <c r="BQ13" s="238">
        <f t="shared" si="30"/>
        <v>0</v>
      </c>
      <c r="BR13" s="238">
        <f t="shared" si="31"/>
        <v>0</v>
      </c>
      <c r="BS13" s="238">
        <f t="shared" si="31"/>
        <v>0</v>
      </c>
    </row>
    <row r="14" spans="1:71" ht="12.75" customHeight="1">
      <c r="A14" s="237">
        <v>5</v>
      </c>
      <c r="B14" s="471" t="s">
        <v>171</v>
      </c>
      <c r="C14" s="472"/>
      <c r="D14" s="472"/>
      <c r="E14" s="473"/>
      <c r="F14" s="234" t="s">
        <v>153</v>
      </c>
      <c r="G14" s="234">
        <v>400</v>
      </c>
      <c r="H14" s="238"/>
      <c r="I14" s="238">
        <f t="shared" si="0"/>
        <v>0</v>
      </c>
      <c r="J14" s="238"/>
      <c r="K14" s="238">
        <f t="shared" si="29"/>
        <v>0</v>
      </c>
      <c r="L14" s="238"/>
      <c r="M14" s="238">
        <f t="shared" si="1"/>
        <v>0</v>
      </c>
      <c r="N14" s="238"/>
      <c r="O14" s="238">
        <f t="shared" si="2"/>
        <v>0</v>
      </c>
      <c r="P14" s="238"/>
      <c r="Q14" s="238">
        <f t="shared" si="3"/>
        <v>0</v>
      </c>
      <c r="R14" s="238"/>
      <c r="S14" s="238">
        <f t="shared" si="4"/>
        <v>0</v>
      </c>
      <c r="T14" s="238"/>
      <c r="U14" s="238">
        <f t="shared" si="5"/>
        <v>0</v>
      </c>
      <c r="V14" s="238"/>
      <c r="W14" s="238">
        <f t="shared" si="6"/>
        <v>0</v>
      </c>
      <c r="X14" s="238"/>
      <c r="Y14" s="238">
        <f t="shared" si="7"/>
        <v>0</v>
      </c>
      <c r="Z14" s="238"/>
      <c r="AA14" s="238">
        <f t="shared" si="8"/>
        <v>0</v>
      </c>
      <c r="AB14" s="238"/>
      <c r="AC14" s="238">
        <f t="shared" si="9"/>
        <v>0</v>
      </c>
      <c r="AD14" s="238"/>
      <c r="AE14" s="238">
        <f t="shared" si="10"/>
        <v>0</v>
      </c>
      <c r="AF14" s="238">
        <v>50</v>
      </c>
      <c r="AG14" s="238">
        <f t="shared" si="11"/>
        <v>20000</v>
      </c>
      <c r="AH14" s="238"/>
      <c r="AI14" s="238">
        <f t="shared" si="12"/>
        <v>0</v>
      </c>
      <c r="AJ14" s="238"/>
      <c r="AK14" s="238">
        <f t="shared" si="13"/>
        <v>0</v>
      </c>
      <c r="AL14" s="238"/>
      <c r="AM14" s="238">
        <f t="shared" si="14"/>
        <v>0</v>
      </c>
      <c r="AN14" s="238"/>
      <c r="AO14" s="238">
        <f t="shared" si="15"/>
        <v>0</v>
      </c>
      <c r="AP14" s="238"/>
      <c r="AQ14" s="238">
        <f t="shared" si="16"/>
        <v>0</v>
      </c>
      <c r="AR14" s="238"/>
      <c r="AS14" s="238">
        <f t="shared" si="17"/>
        <v>0</v>
      </c>
      <c r="AT14" s="238"/>
      <c r="AU14" s="238">
        <f t="shared" si="18"/>
        <v>0</v>
      </c>
      <c r="AV14" s="245">
        <f>250+526.6825</f>
        <v>776.6825</v>
      </c>
      <c r="AW14" s="238">
        <f t="shared" si="19"/>
        <v>310673</v>
      </c>
      <c r="AX14" s="238"/>
      <c r="AY14" s="40">
        <f t="shared" si="20"/>
        <v>0</v>
      </c>
      <c r="AZ14" s="238"/>
      <c r="BA14" s="238">
        <f t="shared" si="21"/>
        <v>0</v>
      </c>
      <c r="BB14" s="238"/>
      <c r="BC14" s="238">
        <f t="shared" si="22"/>
        <v>0</v>
      </c>
      <c r="BD14" s="238"/>
      <c r="BE14" s="238">
        <f t="shared" si="23"/>
        <v>0</v>
      </c>
      <c r="BF14" s="238"/>
      <c r="BG14" s="238">
        <f t="shared" si="24"/>
        <v>0</v>
      </c>
      <c r="BH14" s="238"/>
      <c r="BI14" s="238">
        <f t="shared" si="25"/>
        <v>0</v>
      </c>
      <c r="BJ14" s="238"/>
      <c r="BK14" s="238">
        <f t="shared" si="26"/>
        <v>0</v>
      </c>
      <c r="BL14" s="238"/>
      <c r="BM14" s="238">
        <f t="shared" si="27"/>
        <v>0</v>
      </c>
      <c r="BN14" s="238"/>
      <c r="BO14" s="238">
        <f t="shared" si="28"/>
        <v>0</v>
      </c>
      <c r="BP14" s="245">
        <f>273.5425</f>
        <v>273.5425</v>
      </c>
      <c r="BQ14" s="238">
        <f t="shared" si="30"/>
        <v>109417</v>
      </c>
      <c r="BR14" s="238">
        <f t="shared" si="31"/>
        <v>1100.225</v>
      </c>
      <c r="BS14" s="238">
        <f t="shared" si="31"/>
        <v>440090</v>
      </c>
    </row>
    <row r="15" spans="1:71" ht="12.75">
      <c r="A15" s="237">
        <v>6</v>
      </c>
      <c r="B15" s="471" t="s">
        <v>172</v>
      </c>
      <c r="C15" s="472"/>
      <c r="D15" s="472"/>
      <c r="E15" s="473"/>
      <c r="F15" s="234" t="s">
        <v>153</v>
      </c>
      <c r="G15" s="234">
        <v>400</v>
      </c>
      <c r="H15" s="238"/>
      <c r="I15" s="238">
        <f t="shared" si="0"/>
        <v>0</v>
      </c>
      <c r="J15" s="238"/>
      <c r="K15" s="238">
        <f t="shared" si="29"/>
        <v>0</v>
      </c>
      <c r="L15" s="238"/>
      <c r="M15" s="238">
        <f t="shared" si="1"/>
        <v>0</v>
      </c>
      <c r="N15" s="238"/>
      <c r="O15" s="238">
        <f t="shared" si="2"/>
        <v>0</v>
      </c>
      <c r="P15" s="238"/>
      <c r="Q15" s="238">
        <f t="shared" si="3"/>
        <v>0</v>
      </c>
      <c r="R15" s="238"/>
      <c r="S15" s="238">
        <f t="shared" si="4"/>
        <v>0</v>
      </c>
      <c r="T15" s="238"/>
      <c r="U15" s="238">
        <f t="shared" si="5"/>
        <v>0</v>
      </c>
      <c r="V15" s="238"/>
      <c r="W15" s="238">
        <f t="shared" si="6"/>
        <v>0</v>
      </c>
      <c r="X15" s="238"/>
      <c r="Y15" s="238">
        <f t="shared" si="7"/>
        <v>0</v>
      </c>
      <c r="Z15" s="238"/>
      <c r="AA15" s="238">
        <f t="shared" si="8"/>
        <v>0</v>
      </c>
      <c r="AB15" s="238"/>
      <c r="AC15" s="238">
        <f t="shared" si="9"/>
        <v>0</v>
      </c>
      <c r="AD15" s="238"/>
      <c r="AE15" s="238">
        <f t="shared" si="10"/>
        <v>0</v>
      </c>
      <c r="AF15" s="238"/>
      <c r="AG15" s="238">
        <f t="shared" si="11"/>
        <v>0</v>
      </c>
      <c r="AH15" s="238"/>
      <c r="AI15" s="238">
        <f t="shared" si="12"/>
        <v>0</v>
      </c>
      <c r="AJ15" s="238"/>
      <c r="AK15" s="238">
        <f t="shared" si="13"/>
        <v>0</v>
      </c>
      <c r="AL15" s="238"/>
      <c r="AM15" s="238">
        <f t="shared" si="14"/>
        <v>0</v>
      </c>
      <c r="AN15" s="238"/>
      <c r="AO15" s="238">
        <f t="shared" si="15"/>
        <v>0</v>
      </c>
      <c r="AP15" s="238"/>
      <c r="AQ15" s="238">
        <f t="shared" si="16"/>
        <v>0</v>
      </c>
      <c r="AR15" s="238"/>
      <c r="AS15" s="238">
        <f t="shared" si="17"/>
        <v>0</v>
      </c>
      <c r="AT15" s="238"/>
      <c r="AU15" s="238">
        <f t="shared" si="18"/>
        <v>0</v>
      </c>
      <c r="AV15" s="238"/>
      <c r="AW15" s="238">
        <f t="shared" si="19"/>
        <v>0</v>
      </c>
      <c r="AX15" s="238"/>
      <c r="AY15" s="40">
        <f t="shared" si="20"/>
        <v>0</v>
      </c>
      <c r="AZ15" s="238"/>
      <c r="BA15" s="238">
        <f t="shared" si="21"/>
        <v>0</v>
      </c>
      <c r="BB15" s="238"/>
      <c r="BC15" s="238">
        <f t="shared" si="22"/>
        <v>0</v>
      </c>
      <c r="BD15" s="238"/>
      <c r="BE15" s="238">
        <f t="shared" si="23"/>
        <v>0</v>
      </c>
      <c r="BF15" s="238"/>
      <c r="BG15" s="238">
        <f t="shared" si="24"/>
        <v>0</v>
      </c>
      <c r="BH15" s="238"/>
      <c r="BI15" s="238">
        <f t="shared" si="25"/>
        <v>0</v>
      </c>
      <c r="BJ15" s="238"/>
      <c r="BK15" s="238">
        <f t="shared" si="26"/>
        <v>0</v>
      </c>
      <c r="BL15" s="238"/>
      <c r="BM15" s="238">
        <f t="shared" si="27"/>
        <v>0</v>
      </c>
      <c r="BN15" s="238"/>
      <c r="BO15" s="238">
        <f t="shared" si="28"/>
        <v>0</v>
      </c>
      <c r="BP15" s="238"/>
      <c r="BQ15" s="238">
        <f t="shared" si="30"/>
        <v>0</v>
      </c>
      <c r="BR15" s="238">
        <f t="shared" si="31"/>
        <v>0</v>
      </c>
      <c r="BS15" s="238">
        <f t="shared" si="31"/>
        <v>0</v>
      </c>
    </row>
    <row r="16" spans="1:71" ht="12.75">
      <c r="A16" s="237">
        <v>7</v>
      </c>
      <c r="B16" s="244" t="s">
        <v>173</v>
      </c>
      <c r="C16" s="246"/>
      <c r="D16" s="246"/>
      <c r="E16" s="235"/>
      <c r="F16" s="234" t="s">
        <v>153</v>
      </c>
      <c r="G16" s="234">
        <v>1100</v>
      </c>
      <c r="H16" s="238"/>
      <c r="I16" s="238">
        <f t="shared" si="0"/>
        <v>0</v>
      </c>
      <c r="J16" s="238"/>
      <c r="K16" s="238">
        <f t="shared" si="29"/>
        <v>0</v>
      </c>
      <c r="L16" s="238"/>
      <c r="M16" s="238">
        <f t="shared" si="1"/>
        <v>0</v>
      </c>
      <c r="N16" s="238"/>
      <c r="O16" s="238">
        <f t="shared" si="2"/>
        <v>0</v>
      </c>
      <c r="P16" s="238"/>
      <c r="Q16" s="238">
        <f t="shared" si="3"/>
        <v>0</v>
      </c>
      <c r="R16" s="238"/>
      <c r="S16" s="238">
        <f t="shared" si="4"/>
        <v>0</v>
      </c>
      <c r="T16" s="238"/>
      <c r="U16" s="238">
        <f t="shared" si="5"/>
        <v>0</v>
      </c>
      <c r="V16" s="238"/>
      <c r="W16" s="238">
        <f t="shared" si="6"/>
        <v>0</v>
      </c>
      <c r="X16" s="238"/>
      <c r="Y16" s="238">
        <f t="shared" si="7"/>
        <v>0</v>
      </c>
      <c r="Z16" s="238"/>
      <c r="AA16" s="238">
        <f t="shared" si="8"/>
        <v>0</v>
      </c>
      <c r="AB16" s="238"/>
      <c r="AC16" s="238">
        <f t="shared" si="9"/>
        <v>0</v>
      </c>
      <c r="AD16" s="238"/>
      <c r="AE16" s="238">
        <f t="shared" si="10"/>
        <v>0</v>
      </c>
      <c r="AF16" s="238"/>
      <c r="AG16" s="238">
        <f t="shared" si="11"/>
        <v>0</v>
      </c>
      <c r="AH16" s="238"/>
      <c r="AI16" s="238">
        <f t="shared" si="12"/>
        <v>0</v>
      </c>
      <c r="AJ16" s="238"/>
      <c r="AK16" s="238">
        <f t="shared" si="13"/>
        <v>0</v>
      </c>
      <c r="AL16" s="238"/>
      <c r="AM16" s="238">
        <f t="shared" si="14"/>
        <v>0</v>
      </c>
      <c r="AN16" s="238"/>
      <c r="AO16" s="238">
        <f t="shared" si="15"/>
        <v>0</v>
      </c>
      <c r="AP16" s="238"/>
      <c r="AQ16" s="238">
        <f t="shared" si="16"/>
        <v>0</v>
      </c>
      <c r="AR16" s="238"/>
      <c r="AS16" s="238">
        <f t="shared" si="17"/>
        <v>0</v>
      </c>
      <c r="AT16" s="238"/>
      <c r="AU16" s="238">
        <f t="shared" si="18"/>
        <v>0</v>
      </c>
      <c r="AV16" s="238"/>
      <c r="AW16" s="238">
        <f t="shared" si="19"/>
        <v>0</v>
      </c>
      <c r="AX16" s="238"/>
      <c r="AY16" s="40">
        <f t="shared" si="20"/>
        <v>0</v>
      </c>
      <c r="AZ16" s="238"/>
      <c r="BA16" s="238">
        <f t="shared" si="21"/>
        <v>0</v>
      </c>
      <c r="BB16" s="238"/>
      <c r="BC16" s="238">
        <f t="shared" si="22"/>
        <v>0</v>
      </c>
      <c r="BD16" s="238"/>
      <c r="BE16" s="238">
        <f t="shared" si="23"/>
        <v>0</v>
      </c>
      <c r="BF16" s="238"/>
      <c r="BG16" s="238">
        <f t="shared" si="24"/>
        <v>0</v>
      </c>
      <c r="BH16" s="238"/>
      <c r="BI16" s="238">
        <f t="shared" si="25"/>
        <v>0</v>
      </c>
      <c r="BJ16" s="238"/>
      <c r="BK16" s="238">
        <f t="shared" si="26"/>
        <v>0</v>
      </c>
      <c r="BL16" s="238"/>
      <c r="BM16" s="238">
        <f t="shared" si="27"/>
        <v>0</v>
      </c>
      <c r="BN16" s="238"/>
      <c r="BO16" s="238">
        <f t="shared" si="28"/>
        <v>0</v>
      </c>
      <c r="BP16" s="238"/>
      <c r="BQ16" s="238">
        <f t="shared" si="30"/>
        <v>0</v>
      </c>
      <c r="BR16" s="238">
        <f t="shared" si="31"/>
        <v>0</v>
      </c>
      <c r="BS16" s="238">
        <f t="shared" si="31"/>
        <v>0</v>
      </c>
    </row>
    <row r="17" spans="1:71" ht="12.75" customHeight="1">
      <c r="A17" s="477" t="s">
        <v>174</v>
      </c>
      <c r="B17" s="478"/>
      <c r="C17" s="478"/>
      <c r="D17" s="478"/>
      <c r="E17" s="479"/>
      <c r="F17" s="234"/>
      <c r="G17" s="234"/>
      <c r="H17" s="238"/>
      <c r="I17" s="238">
        <f t="shared" si="0"/>
        <v>0</v>
      </c>
      <c r="J17" s="238"/>
      <c r="K17" s="238">
        <f t="shared" si="29"/>
        <v>0</v>
      </c>
      <c r="L17" s="238"/>
      <c r="M17" s="238">
        <f t="shared" si="1"/>
        <v>0</v>
      </c>
      <c r="N17" s="238"/>
      <c r="O17" s="238">
        <f t="shared" si="2"/>
        <v>0</v>
      </c>
      <c r="P17" s="238"/>
      <c r="Q17" s="238">
        <f t="shared" si="3"/>
        <v>0</v>
      </c>
      <c r="R17" s="238"/>
      <c r="S17" s="238">
        <f t="shared" si="4"/>
        <v>0</v>
      </c>
      <c r="T17" s="238"/>
      <c r="U17" s="238">
        <f t="shared" si="5"/>
        <v>0</v>
      </c>
      <c r="V17" s="238"/>
      <c r="W17" s="238">
        <f t="shared" si="6"/>
        <v>0</v>
      </c>
      <c r="X17" s="238"/>
      <c r="Y17" s="238">
        <f t="shared" si="7"/>
        <v>0</v>
      </c>
      <c r="Z17" s="238"/>
      <c r="AA17" s="238">
        <f t="shared" si="8"/>
        <v>0</v>
      </c>
      <c r="AB17" s="238"/>
      <c r="AC17" s="238">
        <f t="shared" si="9"/>
        <v>0</v>
      </c>
      <c r="AD17" s="238"/>
      <c r="AE17" s="238">
        <f t="shared" si="10"/>
        <v>0</v>
      </c>
      <c r="AF17" s="238"/>
      <c r="AG17" s="238">
        <f t="shared" si="11"/>
        <v>0</v>
      </c>
      <c r="AH17" s="238"/>
      <c r="AI17" s="238">
        <f t="shared" si="12"/>
        <v>0</v>
      </c>
      <c r="AJ17" s="238"/>
      <c r="AK17" s="238">
        <f t="shared" si="13"/>
        <v>0</v>
      </c>
      <c r="AL17" s="238"/>
      <c r="AM17" s="238">
        <f t="shared" si="14"/>
        <v>0</v>
      </c>
      <c r="AN17" s="238"/>
      <c r="AO17" s="238">
        <f t="shared" si="15"/>
        <v>0</v>
      </c>
      <c r="AP17" s="238"/>
      <c r="AQ17" s="238">
        <f t="shared" si="16"/>
        <v>0</v>
      </c>
      <c r="AR17" s="238"/>
      <c r="AS17" s="238">
        <f t="shared" si="17"/>
        <v>0</v>
      </c>
      <c r="AT17" s="238"/>
      <c r="AU17" s="238">
        <f t="shared" si="18"/>
        <v>0</v>
      </c>
      <c r="AV17" s="238"/>
      <c r="AW17" s="238">
        <f t="shared" si="19"/>
        <v>0</v>
      </c>
      <c r="AX17" s="238"/>
      <c r="AY17" s="40">
        <f t="shared" si="20"/>
        <v>0</v>
      </c>
      <c r="AZ17" s="238"/>
      <c r="BA17" s="238">
        <f t="shared" si="21"/>
        <v>0</v>
      </c>
      <c r="BB17" s="238"/>
      <c r="BC17" s="238">
        <f t="shared" si="22"/>
        <v>0</v>
      </c>
      <c r="BD17" s="238"/>
      <c r="BE17" s="238">
        <f t="shared" si="23"/>
        <v>0</v>
      </c>
      <c r="BF17" s="238"/>
      <c r="BG17" s="238">
        <f t="shared" si="24"/>
        <v>0</v>
      </c>
      <c r="BH17" s="238"/>
      <c r="BI17" s="238">
        <f t="shared" si="25"/>
        <v>0</v>
      </c>
      <c r="BJ17" s="238"/>
      <c r="BK17" s="238">
        <f t="shared" si="26"/>
        <v>0</v>
      </c>
      <c r="BL17" s="238"/>
      <c r="BM17" s="238">
        <f t="shared" si="27"/>
        <v>0</v>
      </c>
      <c r="BN17" s="238"/>
      <c r="BO17" s="238">
        <f t="shared" si="28"/>
        <v>0</v>
      </c>
      <c r="BP17" s="238"/>
      <c r="BQ17" s="238">
        <f t="shared" si="30"/>
        <v>0</v>
      </c>
      <c r="BR17" s="238">
        <f t="shared" si="31"/>
        <v>0</v>
      </c>
      <c r="BS17" s="238">
        <f t="shared" si="31"/>
        <v>0</v>
      </c>
    </row>
    <row r="18" spans="1:71" ht="12.75" customHeight="1">
      <c r="A18" s="237">
        <v>8</v>
      </c>
      <c r="B18" s="483" t="s">
        <v>175</v>
      </c>
      <c r="C18" s="484"/>
      <c r="D18" s="484"/>
      <c r="E18" s="485"/>
      <c r="F18" s="234" t="s">
        <v>176</v>
      </c>
      <c r="G18" s="234">
        <v>350</v>
      </c>
      <c r="H18" s="238"/>
      <c r="I18" s="238">
        <f t="shared" si="0"/>
        <v>0</v>
      </c>
      <c r="J18" s="238"/>
      <c r="K18" s="238">
        <f t="shared" si="29"/>
        <v>0</v>
      </c>
      <c r="L18" s="238"/>
      <c r="M18" s="238">
        <f t="shared" si="1"/>
        <v>0</v>
      </c>
      <c r="N18" s="238"/>
      <c r="O18" s="238">
        <f t="shared" si="2"/>
        <v>0</v>
      </c>
      <c r="P18" s="238"/>
      <c r="Q18" s="238">
        <f t="shared" si="3"/>
        <v>0</v>
      </c>
      <c r="R18" s="238"/>
      <c r="S18" s="238">
        <f>R18*G18</f>
        <v>0</v>
      </c>
      <c r="T18" s="238"/>
      <c r="U18" s="238">
        <f t="shared" si="5"/>
        <v>0</v>
      </c>
      <c r="V18" s="238"/>
      <c r="W18" s="238">
        <f t="shared" si="6"/>
        <v>0</v>
      </c>
      <c r="X18" s="238"/>
      <c r="Y18" s="238">
        <f t="shared" si="7"/>
        <v>0</v>
      </c>
      <c r="Z18" s="238"/>
      <c r="AA18" s="238">
        <f t="shared" si="8"/>
        <v>0</v>
      </c>
      <c r="AB18" s="238"/>
      <c r="AC18" s="238">
        <f t="shared" si="9"/>
        <v>0</v>
      </c>
      <c r="AD18" s="238"/>
      <c r="AE18" s="238">
        <f t="shared" si="10"/>
        <v>0</v>
      </c>
      <c r="AF18" s="238"/>
      <c r="AG18" s="238">
        <f t="shared" si="11"/>
        <v>0</v>
      </c>
      <c r="AH18" s="238"/>
      <c r="AI18" s="238">
        <f t="shared" si="12"/>
        <v>0</v>
      </c>
      <c r="AJ18" s="238"/>
      <c r="AK18" s="238">
        <f t="shared" si="13"/>
        <v>0</v>
      </c>
      <c r="AL18" s="238"/>
      <c r="AM18" s="238">
        <f t="shared" si="14"/>
        <v>0</v>
      </c>
      <c r="AN18" s="238"/>
      <c r="AO18" s="238">
        <f t="shared" si="15"/>
        <v>0</v>
      </c>
      <c r="AP18" s="238"/>
      <c r="AQ18" s="238">
        <f t="shared" si="16"/>
        <v>0</v>
      </c>
      <c r="AR18" s="238"/>
      <c r="AS18" s="238">
        <f t="shared" si="17"/>
        <v>0</v>
      </c>
      <c r="AT18" s="238"/>
      <c r="AU18" s="238">
        <f t="shared" si="18"/>
        <v>0</v>
      </c>
      <c r="AV18" s="238"/>
      <c r="AW18" s="238">
        <f t="shared" si="19"/>
        <v>0</v>
      </c>
      <c r="AX18" s="238"/>
      <c r="AY18" s="40">
        <f t="shared" si="20"/>
        <v>0</v>
      </c>
      <c r="AZ18" s="238"/>
      <c r="BA18" s="238">
        <f t="shared" si="21"/>
        <v>0</v>
      </c>
      <c r="BB18" s="238"/>
      <c r="BC18" s="238">
        <f t="shared" si="22"/>
        <v>0</v>
      </c>
      <c r="BD18" s="238"/>
      <c r="BE18" s="238">
        <f t="shared" si="23"/>
        <v>0</v>
      </c>
      <c r="BF18" s="238"/>
      <c r="BG18" s="238">
        <f t="shared" si="24"/>
        <v>0</v>
      </c>
      <c r="BH18" s="238"/>
      <c r="BI18" s="238">
        <f t="shared" si="25"/>
        <v>0</v>
      </c>
      <c r="BJ18" s="238"/>
      <c r="BK18" s="238">
        <f t="shared" si="26"/>
        <v>0</v>
      </c>
      <c r="BL18" s="238"/>
      <c r="BM18" s="238">
        <f t="shared" si="27"/>
        <v>0</v>
      </c>
      <c r="BN18" s="238"/>
      <c r="BO18" s="238">
        <f t="shared" si="28"/>
        <v>0</v>
      </c>
      <c r="BP18" s="238"/>
      <c r="BQ18" s="238">
        <f t="shared" si="30"/>
        <v>0</v>
      </c>
      <c r="BR18" s="238">
        <f t="shared" si="31"/>
        <v>0</v>
      </c>
      <c r="BS18" s="238">
        <f t="shared" si="31"/>
        <v>0</v>
      </c>
    </row>
    <row r="19" spans="1:71" ht="12.75">
      <c r="A19" s="237">
        <v>9</v>
      </c>
      <c r="B19" s="468" t="s">
        <v>177</v>
      </c>
      <c r="C19" s="469"/>
      <c r="D19" s="469"/>
      <c r="E19" s="470"/>
      <c r="F19" s="234" t="s">
        <v>23</v>
      </c>
      <c r="G19" s="234">
        <v>4200</v>
      </c>
      <c r="H19" s="238"/>
      <c r="I19" s="238">
        <f t="shared" si="0"/>
        <v>0</v>
      </c>
      <c r="J19" s="238"/>
      <c r="K19" s="238">
        <f t="shared" si="29"/>
        <v>0</v>
      </c>
      <c r="L19" s="238"/>
      <c r="M19" s="238">
        <f t="shared" si="1"/>
        <v>0</v>
      </c>
      <c r="N19" s="238"/>
      <c r="O19" s="238">
        <f t="shared" si="2"/>
        <v>0</v>
      </c>
      <c r="P19" s="238"/>
      <c r="Q19" s="238">
        <f t="shared" si="3"/>
        <v>0</v>
      </c>
      <c r="R19" s="238"/>
      <c r="S19" s="238">
        <f>R19*G19</f>
        <v>0</v>
      </c>
      <c r="T19" s="35"/>
      <c r="U19" s="238">
        <f t="shared" si="5"/>
        <v>0</v>
      </c>
      <c r="V19" s="238"/>
      <c r="W19" s="238">
        <f t="shared" si="6"/>
        <v>0</v>
      </c>
      <c r="X19" s="238">
        <v>2</v>
      </c>
      <c r="Y19" s="238">
        <f t="shared" si="7"/>
        <v>8400</v>
      </c>
      <c r="Z19" s="238"/>
      <c r="AA19" s="238">
        <f t="shared" si="8"/>
        <v>0</v>
      </c>
      <c r="AB19" s="238"/>
      <c r="AC19" s="238">
        <f t="shared" si="9"/>
        <v>0</v>
      </c>
      <c r="AD19" s="238"/>
      <c r="AE19" s="238">
        <f t="shared" si="10"/>
        <v>0</v>
      </c>
      <c r="AF19" s="238"/>
      <c r="AG19" s="238">
        <f t="shared" si="11"/>
        <v>0</v>
      </c>
      <c r="AH19" s="238"/>
      <c r="AI19" s="238">
        <f t="shared" si="12"/>
        <v>0</v>
      </c>
      <c r="AJ19" s="238"/>
      <c r="AK19" s="238">
        <f t="shared" si="13"/>
        <v>0</v>
      </c>
      <c r="AL19" s="238"/>
      <c r="AM19" s="238">
        <f t="shared" si="14"/>
        <v>0</v>
      </c>
      <c r="AN19" s="238"/>
      <c r="AO19" s="238">
        <f t="shared" si="15"/>
        <v>0</v>
      </c>
      <c r="AP19" s="238"/>
      <c r="AQ19" s="238">
        <f t="shared" si="16"/>
        <v>0</v>
      </c>
      <c r="AR19" s="238"/>
      <c r="AS19" s="238">
        <f t="shared" si="17"/>
        <v>0</v>
      </c>
      <c r="AT19" s="238"/>
      <c r="AU19" s="238">
        <f t="shared" si="18"/>
        <v>0</v>
      </c>
      <c r="AV19" s="238"/>
      <c r="AW19" s="238">
        <f t="shared" si="19"/>
        <v>0</v>
      </c>
      <c r="AX19" s="238"/>
      <c r="AY19" s="40">
        <f t="shared" si="20"/>
        <v>0</v>
      </c>
      <c r="AZ19" s="238"/>
      <c r="BA19" s="238">
        <f t="shared" si="21"/>
        <v>0</v>
      </c>
      <c r="BB19" s="238"/>
      <c r="BC19" s="238">
        <f t="shared" si="22"/>
        <v>0</v>
      </c>
      <c r="BD19" s="238"/>
      <c r="BE19" s="238">
        <f t="shared" si="23"/>
        <v>0</v>
      </c>
      <c r="BF19" s="238"/>
      <c r="BG19" s="238">
        <f t="shared" si="24"/>
        <v>0</v>
      </c>
      <c r="BH19" s="238"/>
      <c r="BI19" s="238">
        <f t="shared" si="25"/>
        <v>0</v>
      </c>
      <c r="BJ19" s="238"/>
      <c r="BK19" s="238">
        <f t="shared" si="26"/>
        <v>0</v>
      </c>
      <c r="BL19" s="238"/>
      <c r="BM19" s="238">
        <f t="shared" si="27"/>
        <v>0</v>
      </c>
      <c r="BN19" s="238"/>
      <c r="BO19" s="238">
        <f t="shared" si="28"/>
        <v>0</v>
      </c>
      <c r="BP19" s="238"/>
      <c r="BQ19" s="238">
        <f t="shared" si="30"/>
        <v>0</v>
      </c>
      <c r="BR19" s="238">
        <f t="shared" si="31"/>
        <v>2</v>
      </c>
      <c r="BS19" s="238">
        <f t="shared" si="31"/>
        <v>8400</v>
      </c>
    </row>
    <row r="20" spans="1:71" ht="12.75">
      <c r="A20" s="237">
        <v>10</v>
      </c>
      <c r="B20" s="244" t="s">
        <v>178</v>
      </c>
      <c r="C20" s="246"/>
      <c r="D20" s="246"/>
      <c r="E20" s="235"/>
      <c r="F20" s="234" t="s">
        <v>153</v>
      </c>
      <c r="G20" s="234">
        <v>4200</v>
      </c>
      <c r="H20" s="238"/>
      <c r="I20" s="238">
        <f t="shared" si="0"/>
        <v>0</v>
      </c>
      <c r="J20" s="238"/>
      <c r="K20" s="238">
        <f t="shared" si="29"/>
        <v>0</v>
      </c>
      <c r="L20" s="238"/>
      <c r="M20" s="238">
        <f t="shared" si="1"/>
        <v>0</v>
      </c>
      <c r="N20" s="238"/>
      <c r="O20" s="238">
        <f t="shared" si="2"/>
        <v>0</v>
      </c>
      <c r="P20" s="238"/>
      <c r="Q20" s="238">
        <f t="shared" si="3"/>
        <v>0</v>
      </c>
      <c r="R20" s="238"/>
      <c r="S20" s="238">
        <f>R20*G20</f>
        <v>0</v>
      </c>
      <c r="T20" s="238"/>
      <c r="U20" s="238">
        <f t="shared" si="5"/>
        <v>0</v>
      </c>
      <c r="V20" s="238"/>
      <c r="W20" s="238">
        <f t="shared" si="6"/>
        <v>0</v>
      </c>
      <c r="X20" s="238"/>
      <c r="Y20" s="238">
        <f t="shared" si="7"/>
        <v>0</v>
      </c>
      <c r="Z20" s="238"/>
      <c r="AA20" s="238">
        <f t="shared" si="8"/>
        <v>0</v>
      </c>
      <c r="AB20" s="238"/>
      <c r="AC20" s="238">
        <f t="shared" si="9"/>
        <v>0</v>
      </c>
      <c r="AD20" s="238"/>
      <c r="AE20" s="238">
        <f t="shared" si="10"/>
        <v>0</v>
      </c>
      <c r="AF20" s="238"/>
      <c r="AG20" s="238">
        <f t="shared" si="11"/>
        <v>0</v>
      </c>
      <c r="AH20" s="238"/>
      <c r="AI20" s="238">
        <f t="shared" si="12"/>
        <v>0</v>
      </c>
      <c r="AJ20" s="238"/>
      <c r="AK20" s="238">
        <f t="shared" si="13"/>
        <v>0</v>
      </c>
      <c r="AL20" s="238"/>
      <c r="AM20" s="238">
        <f t="shared" si="14"/>
        <v>0</v>
      </c>
      <c r="AN20" s="238"/>
      <c r="AO20" s="238">
        <f t="shared" si="15"/>
        <v>0</v>
      </c>
      <c r="AP20" s="238"/>
      <c r="AQ20" s="238">
        <f t="shared" si="16"/>
        <v>0</v>
      </c>
      <c r="AR20" s="238"/>
      <c r="AS20" s="238">
        <f t="shared" si="17"/>
        <v>0</v>
      </c>
      <c r="AT20" s="238"/>
      <c r="AU20" s="238">
        <f t="shared" si="18"/>
        <v>0</v>
      </c>
      <c r="AV20" s="238"/>
      <c r="AW20" s="238">
        <f t="shared" si="19"/>
        <v>0</v>
      </c>
      <c r="AX20" s="238"/>
      <c r="AY20" s="40">
        <f t="shared" si="20"/>
        <v>0</v>
      </c>
      <c r="AZ20" s="238"/>
      <c r="BA20" s="238">
        <f t="shared" si="21"/>
        <v>0</v>
      </c>
      <c r="BB20" s="238"/>
      <c r="BC20" s="238">
        <f t="shared" si="22"/>
        <v>0</v>
      </c>
      <c r="BD20" s="238"/>
      <c r="BE20" s="238">
        <f t="shared" si="23"/>
        <v>0</v>
      </c>
      <c r="BF20" s="238"/>
      <c r="BG20" s="238">
        <f t="shared" si="24"/>
        <v>0</v>
      </c>
      <c r="BH20" s="238"/>
      <c r="BI20" s="238">
        <f t="shared" si="25"/>
        <v>0</v>
      </c>
      <c r="BJ20" s="238"/>
      <c r="BK20" s="238">
        <f t="shared" si="26"/>
        <v>0</v>
      </c>
      <c r="BL20" s="238"/>
      <c r="BM20" s="238">
        <f t="shared" si="27"/>
        <v>0</v>
      </c>
      <c r="BN20" s="238"/>
      <c r="BO20" s="238">
        <f t="shared" si="28"/>
        <v>0</v>
      </c>
      <c r="BP20" s="238"/>
      <c r="BQ20" s="238">
        <f t="shared" si="30"/>
        <v>0</v>
      </c>
      <c r="BR20" s="238">
        <f t="shared" si="31"/>
        <v>0</v>
      </c>
      <c r="BS20" s="238">
        <f t="shared" si="31"/>
        <v>0</v>
      </c>
    </row>
    <row r="21" spans="1:71" ht="12.75">
      <c r="A21" s="237">
        <v>11</v>
      </c>
      <c r="B21" s="468" t="s">
        <v>179</v>
      </c>
      <c r="C21" s="469"/>
      <c r="D21" s="469"/>
      <c r="E21" s="470"/>
      <c r="F21" s="234" t="s">
        <v>153</v>
      </c>
      <c r="G21" s="234">
        <v>600</v>
      </c>
      <c r="H21" s="238"/>
      <c r="I21" s="238">
        <f t="shared" si="0"/>
        <v>0</v>
      </c>
      <c r="J21" s="238"/>
      <c r="K21" s="238">
        <f t="shared" si="29"/>
        <v>0</v>
      </c>
      <c r="L21" s="238"/>
      <c r="M21" s="238">
        <f t="shared" si="1"/>
        <v>0</v>
      </c>
      <c r="N21" s="238"/>
      <c r="O21" s="238">
        <f t="shared" si="2"/>
        <v>0</v>
      </c>
      <c r="P21" s="238"/>
      <c r="Q21" s="238">
        <f t="shared" si="3"/>
        <v>0</v>
      </c>
      <c r="R21" s="238"/>
      <c r="S21" s="238">
        <f t="shared" si="4"/>
        <v>0</v>
      </c>
      <c r="T21" s="238"/>
      <c r="U21" s="238">
        <f t="shared" si="5"/>
        <v>0</v>
      </c>
      <c r="V21" s="238"/>
      <c r="W21" s="238">
        <f t="shared" si="6"/>
        <v>0</v>
      </c>
      <c r="X21" s="238"/>
      <c r="Y21" s="238">
        <f t="shared" si="7"/>
        <v>0</v>
      </c>
      <c r="Z21" s="238"/>
      <c r="AA21" s="238">
        <f t="shared" si="8"/>
        <v>0</v>
      </c>
      <c r="AB21" s="238"/>
      <c r="AC21" s="238">
        <f t="shared" si="9"/>
        <v>0</v>
      </c>
      <c r="AD21" s="238"/>
      <c r="AE21" s="238">
        <f t="shared" si="10"/>
        <v>0</v>
      </c>
      <c r="AF21" s="238"/>
      <c r="AG21" s="238">
        <f t="shared" si="11"/>
        <v>0</v>
      </c>
      <c r="AH21" s="238"/>
      <c r="AI21" s="238">
        <f t="shared" si="12"/>
        <v>0</v>
      </c>
      <c r="AJ21" s="238"/>
      <c r="AK21" s="238">
        <f t="shared" si="13"/>
        <v>0</v>
      </c>
      <c r="AL21" s="238"/>
      <c r="AM21" s="238">
        <f t="shared" si="14"/>
        <v>0</v>
      </c>
      <c r="AN21" s="238"/>
      <c r="AO21" s="238">
        <f t="shared" si="15"/>
        <v>0</v>
      </c>
      <c r="AP21" s="238"/>
      <c r="AQ21" s="238">
        <f t="shared" si="16"/>
        <v>0</v>
      </c>
      <c r="AR21" s="238"/>
      <c r="AS21" s="238">
        <f t="shared" si="17"/>
        <v>0</v>
      </c>
      <c r="AT21" s="238"/>
      <c r="AU21" s="238">
        <f t="shared" si="18"/>
        <v>0</v>
      </c>
      <c r="AV21" s="238"/>
      <c r="AW21" s="238">
        <f t="shared" si="19"/>
        <v>0</v>
      </c>
      <c r="AX21" s="238"/>
      <c r="AY21" s="40">
        <f t="shared" si="20"/>
        <v>0</v>
      </c>
      <c r="AZ21" s="238"/>
      <c r="BA21" s="238">
        <f t="shared" si="21"/>
        <v>0</v>
      </c>
      <c r="BB21" s="238"/>
      <c r="BC21" s="238">
        <f t="shared" si="22"/>
        <v>0</v>
      </c>
      <c r="BD21" s="238"/>
      <c r="BE21" s="238">
        <f t="shared" si="23"/>
        <v>0</v>
      </c>
      <c r="BF21" s="238"/>
      <c r="BG21" s="238">
        <f t="shared" si="24"/>
        <v>0</v>
      </c>
      <c r="BH21" s="238"/>
      <c r="BI21" s="238">
        <f t="shared" si="25"/>
        <v>0</v>
      </c>
      <c r="BJ21" s="238">
        <v>36</v>
      </c>
      <c r="BK21" s="238">
        <f t="shared" si="26"/>
        <v>21600</v>
      </c>
      <c r="BL21" s="238"/>
      <c r="BM21" s="238">
        <f t="shared" si="27"/>
        <v>0</v>
      </c>
      <c r="BN21" s="238"/>
      <c r="BO21" s="238">
        <f t="shared" si="28"/>
        <v>0</v>
      </c>
      <c r="BP21" s="238"/>
      <c r="BQ21" s="238">
        <f t="shared" si="30"/>
        <v>0</v>
      </c>
      <c r="BR21" s="238">
        <f t="shared" si="31"/>
        <v>36</v>
      </c>
      <c r="BS21" s="238">
        <f t="shared" si="31"/>
        <v>21600</v>
      </c>
    </row>
    <row r="22" spans="1:88" s="200" customFormat="1" ht="12.75">
      <c r="A22" s="237">
        <v>12</v>
      </c>
      <c r="B22" s="247" t="s">
        <v>180</v>
      </c>
      <c r="C22" s="248"/>
      <c r="D22" s="248"/>
      <c r="E22" s="249"/>
      <c r="F22" s="215" t="s">
        <v>170</v>
      </c>
      <c r="G22" s="215">
        <v>150</v>
      </c>
      <c r="H22" s="238"/>
      <c r="I22" s="238">
        <f t="shared" si="0"/>
        <v>0</v>
      </c>
      <c r="J22" s="238"/>
      <c r="K22" s="238">
        <f t="shared" si="29"/>
        <v>0</v>
      </c>
      <c r="L22" s="238"/>
      <c r="M22" s="238">
        <f t="shared" si="1"/>
        <v>0</v>
      </c>
      <c r="N22" s="238"/>
      <c r="O22" s="238">
        <f t="shared" si="2"/>
        <v>0</v>
      </c>
      <c r="P22" s="238"/>
      <c r="Q22" s="238">
        <f t="shared" si="3"/>
        <v>0</v>
      </c>
      <c r="R22" s="238"/>
      <c r="S22" s="238">
        <f t="shared" si="4"/>
        <v>0</v>
      </c>
      <c r="T22" s="238"/>
      <c r="U22" s="238">
        <f t="shared" si="5"/>
        <v>0</v>
      </c>
      <c r="V22" s="238"/>
      <c r="W22" s="238">
        <f t="shared" si="6"/>
        <v>0</v>
      </c>
      <c r="X22" s="238"/>
      <c r="Y22" s="238">
        <f t="shared" si="7"/>
        <v>0</v>
      </c>
      <c r="Z22" s="238"/>
      <c r="AA22" s="238">
        <f t="shared" si="8"/>
        <v>0</v>
      </c>
      <c r="AB22" s="238"/>
      <c r="AC22" s="238">
        <f t="shared" si="9"/>
        <v>0</v>
      </c>
      <c r="AD22" s="238"/>
      <c r="AE22" s="238">
        <f t="shared" si="10"/>
        <v>0</v>
      </c>
      <c r="AF22" s="238"/>
      <c r="AG22" s="238">
        <f t="shared" si="11"/>
        <v>0</v>
      </c>
      <c r="AH22" s="238"/>
      <c r="AI22" s="238">
        <f t="shared" si="12"/>
        <v>0</v>
      </c>
      <c r="AJ22" s="238"/>
      <c r="AK22" s="238">
        <f t="shared" si="13"/>
        <v>0</v>
      </c>
      <c r="AL22" s="238"/>
      <c r="AM22" s="238">
        <f t="shared" si="14"/>
        <v>0</v>
      </c>
      <c r="AN22" s="238"/>
      <c r="AO22" s="238">
        <f t="shared" si="15"/>
        <v>0</v>
      </c>
      <c r="AP22" s="238"/>
      <c r="AQ22" s="238">
        <f>AP22*G22</f>
        <v>0</v>
      </c>
      <c r="AR22" s="238"/>
      <c r="AS22" s="238">
        <f>AR22*G22</f>
        <v>0</v>
      </c>
      <c r="AT22" s="238"/>
      <c r="AU22" s="238">
        <f>AT22*G22</f>
        <v>0</v>
      </c>
      <c r="AV22" s="238"/>
      <c r="AW22" s="238">
        <f t="shared" si="19"/>
        <v>0</v>
      </c>
      <c r="AX22" s="238"/>
      <c r="AY22" s="40">
        <f>AX22*G22</f>
        <v>0</v>
      </c>
      <c r="AZ22" s="238"/>
      <c r="BA22" s="238">
        <f t="shared" si="21"/>
        <v>0</v>
      </c>
      <c r="BB22" s="238"/>
      <c r="BC22" s="238">
        <f t="shared" si="22"/>
        <v>0</v>
      </c>
      <c r="BD22" s="238"/>
      <c r="BE22" s="238">
        <f t="shared" si="23"/>
        <v>0</v>
      </c>
      <c r="BF22" s="238"/>
      <c r="BG22" s="238">
        <f t="shared" si="24"/>
        <v>0</v>
      </c>
      <c r="BH22" s="238"/>
      <c r="BI22" s="238">
        <f t="shared" si="25"/>
        <v>0</v>
      </c>
      <c r="BJ22" s="238"/>
      <c r="BK22" s="238">
        <f t="shared" si="26"/>
        <v>0</v>
      </c>
      <c r="BL22" s="238"/>
      <c r="BM22" s="238">
        <f t="shared" si="27"/>
        <v>0</v>
      </c>
      <c r="BN22" s="238"/>
      <c r="BO22" s="238">
        <f t="shared" si="28"/>
        <v>0</v>
      </c>
      <c r="BP22" s="238"/>
      <c r="BQ22" s="238">
        <f t="shared" si="30"/>
        <v>0</v>
      </c>
      <c r="BR22" s="238">
        <f t="shared" si="31"/>
        <v>0</v>
      </c>
      <c r="BS22" s="238">
        <f t="shared" si="31"/>
        <v>0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</row>
    <row r="23" spans="1:71" ht="12.75">
      <c r="A23" s="237">
        <v>13</v>
      </c>
      <c r="B23" s="468" t="s">
        <v>181</v>
      </c>
      <c r="C23" s="469"/>
      <c r="D23" s="469"/>
      <c r="E23" s="470"/>
      <c r="F23" s="234" t="s">
        <v>153</v>
      </c>
      <c r="G23" s="234">
        <v>300</v>
      </c>
      <c r="H23" s="238"/>
      <c r="I23" s="238">
        <f t="shared" si="0"/>
        <v>0</v>
      </c>
      <c r="J23" s="238"/>
      <c r="K23" s="238">
        <f t="shared" si="29"/>
        <v>0</v>
      </c>
      <c r="L23" s="238"/>
      <c r="M23" s="238">
        <f t="shared" si="1"/>
        <v>0</v>
      </c>
      <c r="N23" s="238"/>
      <c r="O23" s="238">
        <f t="shared" si="2"/>
        <v>0</v>
      </c>
      <c r="P23" s="238"/>
      <c r="Q23" s="238">
        <f t="shared" si="3"/>
        <v>0</v>
      </c>
      <c r="R23" s="238"/>
      <c r="S23" s="238">
        <f t="shared" si="4"/>
        <v>0</v>
      </c>
      <c r="T23" s="238"/>
      <c r="U23" s="238">
        <f t="shared" si="5"/>
        <v>0</v>
      </c>
      <c r="V23" s="238"/>
      <c r="W23" s="238">
        <f t="shared" si="6"/>
        <v>0</v>
      </c>
      <c r="X23" s="238"/>
      <c r="Y23" s="238">
        <f t="shared" si="7"/>
        <v>0</v>
      </c>
      <c r="Z23" s="238"/>
      <c r="AA23" s="238">
        <f t="shared" si="8"/>
        <v>0</v>
      </c>
      <c r="AB23" s="238"/>
      <c r="AC23" s="238">
        <f t="shared" si="9"/>
        <v>0</v>
      </c>
      <c r="AD23" s="238"/>
      <c r="AE23" s="238">
        <f t="shared" si="10"/>
        <v>0</v>
      </c>
      <c r="AF23" s="238"/>
      <c r="AG23" s="238">
        <f t="shared" si="11"/>
        <v>0</v>
      </c>
      <c r="AH23" s="238"/>
      <c r="AI23" s="238">
        <f t="shared" si="12"/>
        <v>0</v>
      </c>
      <c r="AJ23" s="238"/>
      <c r="AK23" s="238">
        <f t="shared" si="13"/>
        <v>0</v>
      </c>
      <c r="AL23" s="238"/>
      <c r="AM23" s="238">
        <f t="shared" si="14"/>
        <v>0</v>
      </c>
      <c r="AN23" s="238"/>
      <c r="AO23" s="238">
        <f t="shared" si="15"/>
        <v>0</v>
      </c>
      <c r="AP23" s="238"/>
      <c r="AQ23" s="238">
        <f t="shared" si="16"/>
        <v>0</v>
      </c>
      <c r="AR23" s="238"/>
      <c r="AS23" s="238">
        <f t="shared" si="17"/>
        <v>0</v>
      </c>
      <c r="AT23" s="238"/>
      <c r="AU23" s="238">
        <f t="shared" si="18"/>
        <v>0</v>
      </c>
      <c r="AV23" s="238"/>
      <c r="AW23" s="238">
        <f t="shared" si="19"/>
        <v>0</v>
      </c>
      <c r="AX23" s="238"/>
      <c r="AY23" s="40">
        <f t="shared" si="20"/>
        <v>0</v>
      </c>
      <c r="AZ23" s="238"/>
      <c r="BA23" s="238">
        <f t="shared" si="21"/>
        <v>0</v>
      </c>
      <c r="BB23" s="238"/>
      <c r="BC23" s="238">
        <f t="shared" si="22"/>
        <v>0</v>
      </c>
      <c r="BD23" s="238"/>
      <c r="BE23" s="238">
        <f t="shared" si="23"/>
        <v>0</v>
      </c>
      <c r="BF23" s="238"/>
      <c r="BG23" s="238">
        <f t="shared" si="24"/>
        <v>0</v>
      </c>
      <c r="BH23" s="238"/>
      <c r="BI23" s="238">
        <f t="shared" si="25"/>
        <v>0</v>
      </c>
      <c r="BJ23" s="238"/>
      <c r="BK23" s="238">
        <f t="shared" si="26"/>
        <v>0</v>
      </c>
      <c r="BL23" s="238"/>
      <c r="BM23" s="238">
        <f t="shared" si="27"/>
        <v>0</v>
      </c>
      <c r="BN23" s="238"/>
      <c r="BO23" s="238">
        <f t="shared" si="28"/>
        <v>0</v>
      </c>
      <c r="BP23" s="238"/>
      <c r="BQ23" s="238">
        <f t="shared" si="30"/>
        <v>0</v>
      </c>
      <c r="BR23" s="238">
        <f t="shared" si="31"/>
        <v>0</v>
      </c>
      <c r="BS23" s="238">
        <f t="shared" si="31"/>
        <v>0</v>
      </c>
    </row>
    <row r="24" spans="1:71" ht="12.75">
      <c r="A24" s="237">
        <v>14</v>
      </c>
      <c r="B24" s="468" t="s">
        <v>182</v>
      </c>
      <c r="C24" s="469"/>
      <c r="D24" s="469"/>
      <c r="E24" s="470"/>
      <c r="F24" s="234" t="s">
        <v>153</v>
      </c>
      <c r="G24" s="234">
        <v>450</v>
      </c>
      <c r="H24" s="238"/>
      <c r="I24" s="238">
        <f t="shared" si="0"/>
        <v>0</v>
      </c>
      <c r="J24" s="238"/>
      <c r="K24" s="238">
        <f t="shared" si="29"/>
        <v>0</v>
      </c>
      <c r="L24" s="238"/>
      <c r="M24" s="238">
        <f t="shared" si="1"/>
        <v>0</v>
      </c>
      <c r="N24" s="238"/>
      <c r="O24" s="238">
        <f t="shared" si="2"/>
        <v>0</v>
      </c>
      <c r="P24" s="238"/>
      <c r="Q24" s="238">
        <f t="shared" si="3"/>
        <v>0</v>
      </c>
      <c r="R24" s="238">
        <v>80</v>
      </c>
      <c r="S24" s="238">
        <f t="shared" si="4"/>
        <v>36000</v>
      </c>
      <c r="T24" s="238"/>
      <c r="U24" s="238">
        <f t="shared" si="5"/>
        <v>0</v>
      </c>
      <c r="V24" s="238"/>
      <c r="W24" s="238">
        <f t="shared" si="6"/>
        <v>0</v>
      </c>
      <c r="X24" s="238"/>
      <c r="Y24" s="238">
        <f t="shared" si="7"/>
        <v>0</v>
      </c>
      <c r="Z24" s="238"/>
      <c r="AA24" s="238">
        <f t="shared" si="8"/>
        <v>0</v>
      </c>
      <c r="AB24" s="238"/>
      <c r="AC24" s="238">
        <f t="shared" si="9"/>
        <v>0</v>
      </c>
      <c r="AD24" s="238"/>
      <c r="AE24" s="238">
        <f t="shared" si="10"/>
        <v>0</v>
      </c>
      <c r="AF24" s="238"/>
      <c r="AG24" s="238">
        <f t="shared" si="11"/>
        <v>0</v>
      </c>
      <c r="AH24" s="238"/>
      <c r="AI24" s="238">
        <f t="shared" si="12"/>
        <v>0</v>
      </c>
      <c r="AJ24" s="238"/>
      <c r="AK24" s="238">
        <f t="shared" si="13"/>
        <v>0</v>
      </c>
      <c r="AL24" s="238"/>
      <c r="AM24" s="238">
        <f t="shared" si="14"/>
        <v>0</v>
      </c>
      <c r="AN24" s="238"/>
      <c r="AO24" s="238">
        <f t="shared" si="15"/>
        <v>0</v>
      </c>
      <c r="AP24" s="238"/>
      <c r="AQ24" s="238">
        <f t="shared" si="16"/>
        <v>0</v>
      </c>
      <c r="AR24" s="238"/>
      <c r="AS24" s="238">
        <f t="shared" si="17"/>
        <v>0</v>
      </c>
      <c r="AT24" s="238"/>
      <c r="AU24" s="238">
        <f t="shared" si="18"/>
        <v>0</v>
      </c>
      <c r="AV24" s="238"/>
      <c r="AW24" s="238">
        <f t="shared" si="19"/>
        <v>0</v>
      </c>
      <c r="AX24" s="238"/>
      <c r="AY24" s="40">
        <f t="shared" si="20"/>
        <v>0</v>
      </c>
      <c r="AZ24" s="238"/>
      <c r="BA24" s="238">
        <f t="shared" si="21"/>
        <v>0</v>
      </c>
      <c r="BB24" s="238"/>
      <c r="BC24" s="238">
        <f t="shared" si="22"/>
        <v>0</v>
      </c>
      <c r="BD24" s="238"/>
      <c r="BE24" s="238">
        <f t="shared" si="23"/>
        <v>0</v>
      </c>
      <c r="BF24" s="238"/>
      <c r="BG24" s="238">
        <f t="shared" si="24"/>
        <v>0</v>
      </c>
      <c r="BH24" s="238"/>
      <c r="BI24" s="238">
        <f t="shared" si="25"/>
        <v>0</v>
      </c>
      <c r="BJ24" s="238"/>
      <c r="BK24" s="238">
        <f t="shared" si="26"/>
        <v>0</v>
      </c>
      <c r="BL24" s="238"/>
      <c r="BM24" s="238">
        <f t="shared" si="27"/>
        <v>0</v>
      </c>
      <c r="BN24" s="238"/>
      <c r="BO24" s="238">
        <f t="shared" si="28"/>
        <v>0</v>
      </c>
      <c r="BP24" s="238"/>
      <c r="BQ24" s="238">
        <f t="shared" si="30"/>
        <v>0</v>
      </c>
      <c r="BR24" s="238">
        <f t="shared" si="31"/>
        <v>80</v>
      </c>
      <c r="BS24" s="238">
        <f t="shared" si="31"/>
        <v>36000</v>
      </c>
    </row>
    <row r="25" spans="1:71" ht="12.75" customHeight="1">
      <c r="A25" s="237">
        <v>15</v>
      </c>
      <c r="B25" s="468" t="s">
        <v>183</v>
      </c>
      <c r="C25" s="469"/>
      <c r="D25" s="469"/>
      <c r="E25" s="470"/>
      <c r="F25" s="234" t="s">
        <v>153</v>
      </c>
      <c r="G25" s="234">
        <v>40</v>
      </c>
      <c r="H25" s="238"/>
      <c r="I25" s="238">
        <f t="shared" si="0"/>
        <v>0</v>
      </c>
      <c r="J25" s="238"/>
      <c r="K25" s="238">
        <f t="shared" si="29"/>
        <v>0</v>
      </c>
      <c r="L25" s="238"/>
      <c r="M25" s="238">
        <f t="shared" si="1"/>
        <v>0</v>
      </c>
      <c r="N25" s="238"/>
      <c r="O25" s="238">
        <f t="shared" si="2"/>
        <v>0</v>
      </c>
      <c r="P25" s="238"/>
      <c r="Q25" s="238">
        <f t="shared" si="3"/>
        <v>0</v>
      </c>
      <c r="R25" s="238">
        <v>200</v>
      </c>
      <c r="S25" s="238">
        <f t="shared" si="4"/>
        <v>8000</v>
      </c>
      <c r="T25" s="238"/>
      <c r="U25" s="238">
        <f t="shared" si="5"/>
        <v>0</v>
      </c>
      <c r="V25" s="238"/>
      <c r="W25" s="238">
        <f t="shared" si="6"/>
        <v>0</v>
      </c>
      <c r="X25" s="238"/>
      <c r="Y25" s="238">
        <f t="shared" si="7"/>
        <v>0</v>
      </c>
      <c r="Z25" s="238"/>
      <c r="AA25" s="238">
        <f t="shared" si="8"/>
        <v>0</v>
      </c>
      <c r="AB25" s="238"/>
      <c r="AC25" s="238">
        <f t="shared" si="9"/>
        <v>0</v>
      </c>
      <c r="AD25" s="238"/>
      <c r="AE25" s="238">
        <f t="shared" si="10"/>
        <v>0</v>
      </c>
      <c r="AF25" s="238"/>
      <c r="AG25" s="238">
        <f t="shared" si="11"/>
        <v>0</v>
      </c>
      <c r="AH25" s="238"/>
      <c r="AI25" s="238">
        <f t="shared" si="12"/>
        <v>0</v>
      </c>
      <c r="AJ25" s="238"/>
      <c r="AK25" s="238">
        <f t="shared" si="13"/>
        <v>0</v>
      </c>
      <c r="AL25" s="238"/>
      <c r="AM25" s="238">
        <f t="shared" si="14"/>
        <v>0</v>
      </c>
      <c r="AN25" s="238"/>
      <c r="AO25" s="238">
        <f t="shared" si="15"/>
        <v>0</v>
      </c>
      <c r="AP25" s="238"/>
      <c r="AQ25" s="238">
        <f t="shared" si="16"/>
        <v>0</v>
      </c>
      <c r="AR25" s="238"/>
      <c r="AS25" s="238">
        <f t="shared" si="17"/>
        <v>0</v>
      </c>
      <c r="AT25" s="238"/>
      <c r="AU25" s="238">
        <f t="shared" si="18"/>
        <v>0</v>
      </c>
      <c r="AV25" s="238"/>
      <c r="AW25" s="238">
        <f t="shared" si="19"/>
        <v>0</v>
      </c>
      <c r="AX25" s="238"/>
      <c r="AY25" s="40">
        <f t="shared" si="20"/>
        <v>0</v>
      </c>
      <c r="AZ25" s="238"/>
      <c r="BA25" s="238">
        <f t="shared" si="21"/>
        <v>0</v>
      </c>
      <c r="BB25" s="238"/>
      <c r="BC25" s="238">
        <f t="shared" si="22"/>
        <v>0</v>
      </c>
      <c r="BD25" s="238"/>
      <c r="BE25" s="238">
        <f t="shared" si="23"/>
        <v>0</v>
      </c>
      <c r="BF25" s="238"/>
      <c r="BG25" s="238">
        <f t="shared" si="24"/>
        <v>0</v>
      </c>
      <c r="BH25" s="238"/>
      <c r="BI25" s="238">
        <f t="shared" si="25"/>
        <v>0</v>
      </c>
      <c r="BJ25" s="238"/>
      <c r="BK25" s="238">
        <f t="shared" si="26"/>
        <v>0</v>
      </c>
      <c r="BL25" s="238"/>
      <c r="BM25" s="238">
        <f t="shared" si="27"/>
        <v>0</v>
      </c>
      <c r="BN25" s="238"/>
      <c r="BO25" s="238">
        <f t="shared" si="28"/>
        <v>0</v>
      </c>
      <c r="BP25" s="238"/>
      <c r="BQ25" s="238">
        <f t="shared" si="30"/>
        <v>0</v>
      </c>
      <c r="BR25" s="238">
        <f t="shared" si="31"/>
        <v>200</v>
      </c>
      <c r="BS25" s="238">
        <f t="shared" si="31"/>
        <v>8000</v>
      </c>
    </row>
    <row r="26" spans="1:71" ht="12.75">
      <c r="A26" s="237">
        <v>16</v>
      </c>
      <c r="B26" s="468" t="s">
        <v>184</v>
      </c>
      <c r="C26" s="469"/>
      <c r="D26" s="469"/>
      <c r="E26" s="470"/>
      <c r="F26" s="234" t="s">
        <v>153</v>
      </c>
      <c r="G26" s="234">
        <v>250</v>
      </c>
      <c r="H26" s="238"/>
      <c r="I26" s="238">
        <f t="shared" si="0"/>
        <v>0</v>
      </c>
      <c r="J26" s="238"/>
      <c r="K26" s="238">
        <f t="shared" si="29"/>
        <v>0</v>
      </c>
      <c r="L26" s="238"/>
      <c r="M26" s="238">
        <f t="shared" si="1"/>
        <v>0</v>
      </c>
      <c r="N26" s="238"/>
      <c r="O26" s="238">
        <f t="shared" si="2"/>
        <v>0</v>
      </c>
      <c r="P26" s="238"/>
      <c r="Q26" s="238">
        <f t="shared" si="3"/>
        <v>0</v>
      </c>
      <c r="R26" s="238"/>
      <c r="S26" s="238">
        <f t="shared" si="4"/>
        <v>0</v>
      </c>
      <c r="T26" s="238"/>
      <c r="U26" s="238">
        <f t="shared" si="5"/>
        <v>0</v>
      </c>
      <c r="V26" s="238"/>
      <c r="W26" s="238">
        <f t="shared" si="6"/>
        <v>0</v>
      </c>
      <c r="X26" s="238"/>
      <c r="Y26" s="238">
        <f t="shared" si="7"/>
        <v>0</v>
      </c>
      <c r="Z26" s="238"/>
      <c r="AA26" s="238">
        <f t="shared" si="8"/>
        <v>0</v>
      </c>
      <c r="AB26" s="238"/>
      <c r="AC26" s="238">
        <f t="shared" si="9"/>
        <v>0</v>
      </c>
      <c r="AD26" s="238"/>
      <c r="AE26" s="238">
        <f t="shared" si="10"/>
        <v>0</v>
      </c>
      <c r="AF26" s="238"/>
      <c r="AG26" s="238">
        <f t="shared" si="11"/>
        <v>0</v>
      </c>
      <c r="AH26" s="238"/>
      <c r="AI26" s="238">
        <f t="shared" si="12"/>
        <v>0</v>
      </c>
      <c r="AJ26" s="238"/>
      <c r="AK26" s="238">
        <f t="shared" si="13"/>
        <v>0</v>
      </c>
      <c r="AL26" s="238"/>
      <c r="AM26" s="238">
        <f t="shared" si="14"/>
        <v>0</v>
      </c>
      <c r="AN26" s="238"/>
      <c r="AO26" s="238">
        <f t="shared" si="15"/>
        <v>0</v>
      </c>
      <c r="AP26" s="238"/>
      <c r="AQ26" s="238">
        <f t="shared" si="16"/>
        <v>0</v>
      </c>
      <c r="AR26" s="238"/>
      <c r="AS26" s="238">
        <f t="shared" si="17"/>
        <v>0</v>
      </c>
      <c r="AT26" s="238"/>
      <c r="AU26" s="238">
        <f t="shared" si="18"/>
        <v>0</v>
      </c>
      <c r="AV26" s="238"/>
      <c r="AW26" s="238">
        <f t="shared" si="19"/>
        <v>0</v>
      </c>
      <c r="AX26" s="238"/>
      <c r="AY26" s="40">
        <f t="shared" si="20"/>
        <v>0</v>
      </c>
      <c r="AZ26" s="238"/>
      <c r="BA26" s="238">
        <f t="shared" si="21"/>
        <v>0</v>
      </c>
      <c r="BB26" s="238"/>
      <c r="BC26" s="238">
        <f t="shared" si="22"/>
        <v>0</v>
      </c>
      <c r="BD26" s="238"/>
      <c r="BE26" s="238">
        <f t="shared" si="23"/>
        <v>0</v>
      </c>
      <c r="BF26" s="238"/>
      <c r="BG26" s="238">
        <f t="shared" si="24"/>
        <v>0</v>
      </c>
      <c r="BH26" s="238"/>
      <c r="BI26" s="238">
        <f t="shared" si="25"/>
        <v>0</v>
      </c>
      <c r="BJ26" s="238"/>
      <c r="BK26" s="238">
        <f t="shared" si="26"/>
        <v>0</v>
      </c>
      <c r="BL26" s="238"/>
      <c r="BM26" s="238">
        <f t="shared" si="27"/>
        <v>0</v>
      </c>
      <c r="BN26" s="238"/>
      <c r="BO26" s="238">
        <f t="shared" si="28"/>
        <v>0</v>
      </c>
      <c r="BP26" s="238"/>
      <c r="BQ26" s="238">
        <f t="shared" si="30"/>
        <v>0</v>
      </c>
      <c r="BR26" s="238">
        <f t="shared" si="31"/>
        <v>0</v>
      </c>
      <c r="BS26" s="238">
        <f t="shared" si="31"/>
        <v>0</v>
      </c>
    </row>
    <row r="27" spans="1:71" ht="12.75" customHeight="1">
      <c r="A27" s="237">
        <v>17</v>
      </c>
      <c r="B27" s="483" t="s">
        <v>185</v>
      </c>
      <c r="C27" s="484"/>
      <c r="D27" s="484"/>
      <c r="E27" s="485"/>
      <c r="F27" s="234" t="s">
        <v>153</v>
      </c>
      <c r="G27" s="234">
        <v>3700</v>
      </c>
      <c r="H27" s="238"/>
      <c r="I27" s="238">
        <f t="shared" si="0"/>
        <v>0</v>
      </c>
      <c r="J27" s="238"/>
      <c r="K27" s="238">
        <f t="shared" si="29"/>
        <v>0</v>
      </c>
      <c r="L27" s="238"/>
      <c r="M27" s="238">
        <f t="shared" si="1"/>
        <v>0</v>
      </c>
      <c r="N27" s="238"/>
      <c r="O27" s="238">
        <f t="shared" si="2"/>
        <v>0</v>
      </c>
      <c r="P27" s="238"/>
      <c r="Q27" s="238">
        <f t="shared" si="3"/>
        <v>0</v>
      </c>
      <c r="R27" s="238"/>
      <c r="S27" s="238">
        <f t="shared" si="4"/>
        <v>0</v>
      </c>
      <c r="T27" s="238"/>
      <c r="U27" s="238">
        <f t="shared" si="5"/>
        <v>0</v>
      </c>
      <c r="V27" s="238"/>
      <c r="W27" s="238">
        <f t="shared" si="6"/>
        <v>0</v>
      </c>
      <c r="X27" s="238"/>
      <c r="Y27" s="238">
        <f t="shared" si="7"/>
        <v>0</v>
      </c>
      <c r="Z27" s="238"/>
      <c r="AA27" s="238">
        <f t="shared" si="8"/>
        <v>0</v>
      </c>
      <c r="AB27" s="238"/>
      <c r="AC27" s="238">
        <f t="shared" si="9"/>
        <v>0</v>
      </c>
      <c r="AD27" s="238"/>
      <c r="AE27" s="238">
        <f t="shared" si="10"/>
        <v>0</v>
      </c>
      <c r="AF27" s="238"/>
      <c r="AG27" s="238">
        <f t="shared" si="11"/>
        <v>0</v>
      </c>
      <c r="AH27" s="238"/>
      <c r="AI27" s="238">
        <f t="shared" si="12"/>
        <v>0</v>
      </c>
      <c r="AJ27" s="238"/>
      <c r="AK27" s="238">
        <f t="shared" si="13"/>
        <v>0</v>
      </c>
      <c r="AL27" s="238"/>
      <c r="AM27" s="238">
        <f t="shared" si="14"/>
        <v>0</v>
      </c>
      <c r="AN27" s="238"/>
      <c r="AO27" s="238">
        <f t="shared" si="15"/>
        <v>0</v>
      </c>
      <c r="AP27" s="238"/>
      <c r="AQ27" s="238">
        <f t="shared" si="16"/>
        <v>0</v>
      </c>
      <c r="AR27" s="238"/>
      <c r="AS27" s="238">
        <f t="shared" si="17"/>
        <v>0</v>
      </c>
      <c r="AT27" s="238"/>
      <c r="AU27" s="238">
        <f t="shared" si="18"/>
        <v>0</v>
      </c>
      <c r="AV27" s="238"/>
      <c r="AW27" s="238">
        <f t="shared" si="19"/>
        <v>0</v>
      </c>
      <c r="AX27" s="238"/>
      <c r="AY27" s="40">
        <f t="shared" si="20"/>
        <v>0</v>
      </c>
      <c r="AZ27" s="238"/>
      <c r="BA27" s="238">
        <f t="shared" si="21"/>
        <v>0</v>
      </c>
      <c r="BB27" s="238"/>
      <c r="BC27" s="238">
        <f t="shared" si="22"/>
        <v>0</v>
      </c>
      <c r="BD27" s="238"/>
      <c r="BE27" s="238">
        <f t="shared" si="23"/>
        <v>0</v>
      </c>
      <c r="BF27" s="238"/>
      <c r="BG27" s="238">
        <f t="shared" si="24"/>
        <v>0</v>
      </c>
      <c r="BH27" s="238"/>
      <c r="BI27" s="238">
        <f t="shared" si="25"/>
        <v>0</v>
      </c>
      <c r="BJ27" s="238"/>
      <c r="BK27" s="238">
        <f t="shared" si="26"/>
        <v>0</v>
      </c>
      <c r="BL27" s="238">
        <v>30</v>
      </c>
      <c r="BM27" s="238">
        <f t="shared" si="27"/>
        <v>111000</v>
      </c>
      <c r="BN27" s="238"/>
      <c r="BO27" s="238">
        <f t="shared" si="28"/>
        <v>0</v>
      </c>
      <c r="BP27" s="238"/>
      <c r="BQ27" s="238">
        <f t="shared" si="30"/>
        <v>0</v>
      </c>
      <c r="BR27" s="238">
        <f t="shared" si="31"/>
        <v>30</v>
      </c>
      <c r="BS27" s="238">
        <f t="shared" si="31"/>
        <v>111000</v>
      </c>
    </row>
    <row r="28" spans="1:71" ht="12.75">
      <c r="A28" s="237">
        <v>18</v>
      </c>
      <c r="B28" s="247" t="s">
        <v>186</v>
      </c>
      <c r="C28" s="248"/>
      <c r="D28" s="248"/>
      <c r="E28" s="249"/>
      <c r="F28" s="234" t="s">
        <v>170</v>
      </c>
      <c r="G28" s="234">
        <v>440</v>
      </c>
      <c r="H28" s="238"/>
      <c r="I28" s="238">
        <f t="shared" si="0"/>
        <v>0</v>
      </c>
      <c r="J28" s="238"/>
      <c r="K28" s="238">
        <f t="shared" si="29"/>
        <v>0</v>
      </c>
      <c r="L28" s="238"/>
      <c r="M28" s="238">
        <f t="shared" si="1"/>
        <v>0</v>
      </c>
      <c r="N28" s="238"/>
      <c r="O28" s="238">
        <f t="shared" si="2"/>
        <v>0</v>
      </c>
      <c r="P28" s="238"/>
      <c r="Q28" s="238">
        <f t="shared" si="3"/>
        <v>0</v>
      </c>
      <c r="R28" s="238"/>
      <c r="S28" s="238">
        <f t="shared" si="4"/>
        <v>0</v>
      </c>
      <c r="T28" s="238"/>
      <c r="U28" s="238">
        <f t="shared" si="5"/>
        <v>0</v>
      </c>
      <c r="V28" s="238"/>
      <c r="W28" s="238">
        <f t="shared" si="6"/>
        <v>0</v>
      </c>
      <c r="X28" s="238"/>
      <c r="Y28" s="238">
        <f t="shared" si="7"/>
        <v>0</v>
      </c>
      <c r="Z28" s="238"/>
      <c r="AA28" s="238">
        <f t="shared" si="8"/>
        <v>0</v>
      </c>
      <c r="AB28" s="238"/>
      <c r="AC28" s="238">
        <f t="shared" si="9"/>
        <v>0</v>
      </c>
      <c r="AD28" s="238"/>
      <c r="AE28" s="238">
        <f t="shared" si="10"/>
        <v>0</v>
      </c>
      <c r="AF28" s="238"/>
      <c r="AG28" s="238">
        <f t="shared" si="11"/>
        <v>0</v>
      </c>
      <c r="AH28" s="238"/>
      <c r="AI28" s="238">
        <f t="shared" si="12"/>
        <v>0</v>
      </c>
      <c r="AJ28" s="238"/>
      <c r="AK28" s="238">
        <f t="shared" si="13"/>
        <v>0</v>
      </c>
      <c r="AL28" s="238"/>
      <c r="AM28" s="238">
        <f t="shared" si="14"/>
        <v>0</v>
      </c>
      <c r="AN28" s="238"/>
      <c r="AO28" s="238">
        <f t="shared" si="15"/>
        <v>0</v>
      </c>
      <c r="AP28" s="238"/>
      <c r="AQ28" s="238">
        <f t="shared" si="16"/>
        <v>0</v>
      </c>
      <c r="AR28" s="238"/>
      <c r="AS28" s="238">
        <f t="shared" si="17"/>
        <v>0</v>
      </c>
      <c r="AT28" s="238"/>
      <c r="AU28" s="238">
        <f t="shared" si="18"/>
        <v>0</v>
      </c>
      <c r="AV28" s="238"/>
      <c r="AW28" s="238">
        <f t="shared" si="19"/>
        <v>0</v>
      </c>
      <c r="AX28" s="238"/>
      <c r="AY28" s="40">
        <f t="shared" si="20"/>
        <v>0</v>
      </c>
      <c r="AZ28" s="238"/>
      <c r="BA28" s="238">
        <f t="shared" si="21"/>
        <v>0</v>
      </c>
      <c r="BB28" s="238"/>
      <c r="BC28" s="238">
        <f t="shared" si="22"/>
        <v>0</v>
      </c>
      <c r="BD28" s="238"/>
      <c r="BE28" s="238">
        <f t="shared" si="23"/>
        <v>0</v>
      </c>
      <c r="BF28" s="238"/>
      <c r="BG28" s="238">
        <f t="shared" si="24"/>
        <v>0</v>
      </c>
      <c r="BH28" s="238"/>
      <c r="BI28" s="238">
        <f t="shared" si="25"/>
        <v>0</v>
      </c>
      <c r="BJ28" s="238"/>
      <c r="BK28" s="238">
        <f t="shared" si="26"/>
        <v>0</v>
      </c>
      <c r="BL28" s="238"/>
      <c r="BM28" s="238">
        <f t="shared" si="27"/>
        <v>0</v>
      </c>
      <c r="BN28" s="238"/>
      <c r="BO28" s="238">
        <f t="shared" si="28"/>
        <v>0</v>
      </c>
      <c r="BP28" s="238"/>
      <c r="BQ28" s="238">
        <f t="shared" si="30"/>
        <v>0</v>
      </c>
      <c r="BR28" s="238">
        <f t="shared" si="31"/>
        <v>0</v>
      </c>
      <c r="BS28" s="238">
        <f t="shared" si="31"/>
        <v>0</v>
      </c>
    </row>
    <row r="29" spans="1:71" ht="12.75">
      <c r="A29" s="237">
        <v>19</v>
      </c>
      <c r="B29" s="244" t="s">
        <v>187</v>
      </c>
      <c r="C29" s="246"/>
      <c r="D29" s="246"/>
      <c r="E29" s="235"/>
      <c r="F29" s="234" t="s">
        <v>153</v>
      </c>
      <c r="G29" s="234">
        <v>600</v>
      </c>
      <c r="H29" s="238"/>
      <c r="I29" s="238">
        <f t="shared" si="0"/>
        <v>0</v>
      </c>
      <c r="J29" s="238"/>
      <c r="K29" s="238">
        <f t="shared" si="29"/>
        <v>0</v>
      </c>
      <c r="L29" s="238"/>
      <c r="M29" s="238">
        <f t="shared" si="1"/>
        <v>0</v>
      </c>
      <c r="N29" s="238"/>
      <c r="O29" s="238">
        <f t="shared" si="2"/>
        <v>0</v>
      </c>
      <c r="P29" s="238"/>
      <c r="Q29" s="238">
        <f t="shared" si="3"/>
        <v>0</v>
      </c>
      <c r="R29" s="238"/>
      <c r="S29" s="238">
        <f t="shared" si="4"/>
        <v>0</v>
      </c>
      <c r="T29" s="238"/>
      <c r="U29" s="238">
        <f t="shared" si="5"/>
        <v>0</v>
      </c>
      <c r="V29" s="238"/>
      <c r="W29" s="238">
        <f t="shared" si="6"/>
        <v>0</v>
      </c>
      <c r="X29" s="238"/>
      <c r="Y29" s="238">
        <f t="shared" si="7"/>
        <v>0</v>
      </c>
      <c r="Z29" s="238"/>
      <c r="AA29" s="238">
        <f t="shared" si="8"/>
        <v>0</v>
      </c>
      <c r="AB29" s="238"/>
      <c r="AC29" s="238">
        <f t="shared" si="9"/>
        <v>0</v>
      </c>
      <c r="AD29" s="238"/>
      <c r="AE29" s="238">
        <f t="shared" si="10"/>
        <v>0</v>
      </c>
      <c r="AF29" s="238"/>
      <c r="AG29" s="238">
        <f t="shared" si="11"/>
        <v>0</v>
      </c>
      <c r="AH29" s="238"/>
      <c r="AI29" s="238">
        <f t="shared" si="12"/>
        <v>0</v>
      </c>
      <c r="AJ29" s="238"/>
      <c r="AK29" s="238">
        <f t="shared" si="13"/>
        <v>0</v>
      </c>
      <c r="AL29" s="238"/>
      <c r="AM29" s="238">
        <f t="shared" si="14"/>
        <v>0</v>
      </c>
      <c r="AN29" s="238"/>
      <c r="AO29" s="238">
        <f t="shared" si="15"/>
        <v>0</v>
      </c>
      <c r="AP29" s="238"/>
      <c r="AQ29" s="238">
        <f t="shared" si="16"/>
        <v>0</v>
      </c>
      <c r="AR29" s="238"/>
      <c r="AS29" s="238">
        <f t="shared" si="17"/>
        <v>0</v>
      </c>
      <c r="AT29" s="238"/>
      <c r="AU29" s="238">
        <f t="shared" si="18"/>
        <v>0</v>
      </c>
      <c r="AV29" s="238"/>
      <c r="AW29" s="238">
        <f t="shared" si="19"/>
        <v>0</v>
      </c>
      <c r="AX29" s="238"/>
      <c r="AY29" s="40">
        <f t="shared" si="20"/>
        <v>0</v>
      </c>
      <c r="AZ29" s="238"/>
      <c r="BA29" s="238">
        <f t="shared" si="21"/>
        <v>0</v>
      </c>
      <c r="BB29" s="238"/>
      <c r="BC29" s="238">
        <f t="shared" si="22"/>
        <v>0</v>
      </c>
      <c r="BD29" s="238"/>
      <c r="BE29" s="238">
        <f t="shared" si="23"/>
        <v>0</v>
      </c>
      <c r="BF29" s="238"/>
      <c r="BG29" s="238">
        <f t="shared" si="24"/>
        <v>0</v>
      </c>
      <c r="BH29" s="238"/>
      <c r="BI29" s="238">
        <f t="shared" si="25"/>
        <v>0</v>
      </c>
      <c r="BJ29" s="238"/>
      <c r="BK29" s="238">
        <f t="shared" si="26"/>
        <v>0</v>
      </c>
      <c r="BL29" s="238"/>
      <c r="BM29" s="238">
        <f t="shared" si="27"/>
        <v>0</v>
      </c>
      <c r="BN29" s="238"/>
      <c r="BO29" s="238">
        <f t="shared" si="28"/>
        <v>0</v>
      </c>
      <c r="BP29" s="238"/>
      <c r="BQ29" s="238">
        <f t="shared" si="30"/>
        <v>0</v>
      </c>
      <c r="BR29" s="238">
        <f t="shared" si="31"/>
        <v>0</v>
      </c>
      <c r="BS29" s="238">
        <f t="shared" si="31"/>
        <v>0</v>
      </c>
    </row>
    <row r="30" spans="1:71" ht="12.75">
      <c r="A30" s="237">
        <v>20</v>
      </c>
      <c r="B30" s="468" t="s">
        <v>188</v>
      </c>
      <c r="C30" s="469"/>
      <c r="D30" s="469"/>
      <c r="E30" s="470"/>
      <c r="F30" s="234" t="s">
        <v>23</v>
      </c>
      <c r="G30" s="234">
        <v>5800</v>
      </c>
      <c r="H30" s="238"/>
      <c r="I30" s="238">
        <f t="shared" si="0"/>
        <v>0</v>
      </c>
      <c r="J30" s="238"/>
      <c r="K30" s="238">
        <f t="shared" si="29"/>
        <v>0</v>
      </c>
      <c r="L30" s="238"/>
      <c r="M30" s="238">
        <f t="shared" si="1"/>
        <v>0</v>
      </c>
      <c r="N30" s="238"/>
      <c r="O30" s="238">
        <f t="shared" si="2"/>
        <v>0</v>
      </c>
      <c r="P30" s="238"/>
      <c r="Q30" s="238">
        <f t="shared" si="3"/>
        <v>0</v>
      </c>
      <c r="R30" s="238"/>
      <c r="S30" s="238">
        <f t="shared" si="4"/>
        <v>0</v>
      </c>
      <c r="T30" s="238"/>
      <c r="U30" s="238">
        <f t="shared" si="5"/>
        <v>0</v>
      </c>
      <c r="V30" s="238"/>
      <c r="W30" s="238">
        <f t="shared" si="6"/>
        <v>0</v>
      </c>
      <c r="X30" s="238"/>
      <c r="Y30" s="238">
        <f t="shared" si="7"/>
        <v>0</v>
      </c>
      <c r="Z30" s="238"/>
      <c r="AA30" s="238">
        <f t="shared" si="8"/>
        <v>0</v>
      </c>
      <c r="AB30" s="238"/>
      <c r="AC30" s="238">
        <f t="shared" si="9"/>
        <v>0</v>
      </c>
      <c r="AD30" s="238"/>
      <c r="AE30" s="238">
        <f t="shared" si="10"/>
        <v>0</v>
      </c>
      <c r="AF30" s="238"/>
      <c r="AG30" s="238">
        <f t="shared" si="11"/>
        <v>0</v>
      </c>
      <c r="AH30" s="238"/>
      <c r="AI30" s="238">
        <f t="shared" si="12"/>
        <v>0</v>
      </c>
      <c r="AJ30" s="238"/>
      <c r="AK30" s="238">
        <f t="shared" si="13"/>
        <v>0</v>
      </c>
      <c r="AL30" s="238"/>
      <c r="AM30" s="238">
        <f t="shared" si="14"/>
        <v>0</v>
      </c>
      <c r="AN30" s="238"/>
      <c r="AO30" s="238">
        <f t="shared" si="15"/>
        <v>0</v>
      </c>
      <c r="AP30" s="238"/>
      <c r="AQ30" s="238">
        <f t="shared" si="16"/>
        <v>0</v>
      </c>
      <c r="AR30" s="238"/>
      <c r="AS30" s="238">
        <f t="shared" si="17"/>
        <v>0</v>
      </c>
      <c r="AT30" s="238"/>
      <c r="AU30" s="238">
        <f t="shared" si="18"/>
        <v>0</v>
      </c>
      <c r="AV30" s="238"/>
      <c r="AW30" s="238">
        <f t="shared" si="19"/>
        <v>0</v>
      </c>
      <c r="AX30" s="238"/>
      <c r="AY30" s="40">
        <f t="shared" si="20"/>
        <v>0</v>
      </c>
      <c r="AZ30" s="238"/>
      <c r="BA30" s="238">
        <f t="shared" si="21"/>
        <v>0</v>
      </c>
      <c r="BB30" s="238"/>
      <c r="BC30" s="238">
        <f t="shared" si="22"/>
        <v>0</v>
      </c>
      <c r="BD30" s="238"/>
      <c r="BE30" s="238">
        <f t="shared" si="23"/>
        <v>0</v>
      </c>
      <c r="BF30" s="238"/>
      <c r="BG30" s="238">
        <f t="shared" si="24"/>
        <v>0</v>
      </c>
      <c r="BH30" s="238"/>
      <c r="BI30" s="238">
        <f t="shared" si="25"/>
        <v>0</v>
      </c>
      <c r="BJ30" s="238"/>
      <c r="BK30" s="238">
        <f t="shared" si="26"/>
        <v>0</v>
      </c>
      <c r="BL30" s="238"/>
      <c r="BM30" s="238">
        <f t="shared" si="27"/>
        <v>0</v>
      </c>
      <c r="BN30" s="238"/>
      <c r="BO30" s="238">
        <f t="shared" si="28"/>
        <v>0</v>
      </c>
      <c r="BP30" s="238"/>
      <c r="BQ30" s="238">
        <f t="shared" si="30"/>
        <v>0</v>
      </c>
      <c r="BR30" s="238">
        <f t="shared" si="31"/>
        <v>0</v>
      </c>
      <c r="BS30" s="238">
        <f t="shared" si="31"/>
        <v>0</v>
      </c>
    </row>
    <row r="31" spans="1:71" ht="12.75">
      <c r="A31" s="237">
        <v>21</v>
      </c>
      <c r="B31" s="468" t="s">
        <v>189</v>
      </c>
      <c r="C31" s="469"/>
      <c r="D31" s="469"/>
      <c r="E31" s="470"/>
      <c r="F31" s="234" t="s">
        <v>23</v>
      </c>
      <c r="G31" s="234">
        <v>2500</v>
      </c>
      <c r="H31" s="238"/>
      <c r="I31" s="238">
        <f t="shared" si="0"/>
        <v>0</v>
      </c>
      <c r="J31" s="238"/>
      <c r="K31" s="238">
        <f t="shared" si="29"/>
        <v>0</v>
      </c>
      <c r="L31" s="238"/>
      <c r="M31" s="238">
        <f t="shared" si="1"/>
        <v>0</v>
      </c>
      <c r="N31" s="238"/>
      <c r="O31" s="238">
        <f t="shared" si="2"/>
        <v>0</v>
      </c>
      <c r="P31" s="238"/>
      <c r="Q31" s="238">
        <f t="shared" si="3"/>
        <v>0</v>
      </c>
      <c r="R31" s="238"/>
      <c r="S31" s="238">
        <f t="shared" si="4"/>
        <v>0</v>
      </c>
      <c r="T31" s="238"/>
      <c r="U31" s="238">
        <f t="shared" si="5"/>
        <v>0</v>
      </c>
      <c r="V31" s="238"/>
      <c r="W31" s="238">
        <f t="shared" si="6"/>
        <v>0</v>
      </c>
      <c r="X31" s="238"/>
      <c r="Y31" s="238">
        <f t="shared" si="7"/>
        <v>0</v>
      </c>
      <c r="Z31" s="238"/>
      <c r="AA31" s="238">
        <f t="shared" si="8"/>
        <v>0</v>
      </c>
      <c r="AB31" s="238"/>
      <c r="AC31" s="238">
        <f t="shared" si="9"/>
        <v>0</v>
      </c>
      <c r="AD31" s="238"/>
      <c r="AE31" s="238">
        <f t="shared" si="10"/>
        <v>0</v>
      </c>
      <c r="AF31" s="238"/>
      <c r="AG31" s="238">
        <f t="shared" si="11"/>
        <v>0</v>
      </c>
      <c r="AH31" s="238"/>
      <c r="AI31" s="238">
        <f t="shared" si="12"/>
        <v>0</v>
      </c>
      <c r="AJ31" s="238"/>
      <c r="AK31" s="238">
        <f t="shared" si="13"/>
        <v>0</v>
      </c>
      <c r="AL31" s="238"/>
      <c r="AM31" s="238">
        <f t="shared" si="14"/>
        <v>0</v>
      </c>
      <c r="AN31" s="238"/>
      <c r="AO31" s="238">
        <f t="shared" si="15"/>
        <v>0</v>
      </c>
      <c r="AP31" s="238"/>
      <c r="AQ31" s="238">
        <f t="shared" si="16"/>
        <v>0</v>
      </c>
      <c r="AR31" s="238"/>
      <c r="AS31" s="238">
        <f t="shared" si="17"/>
        <v>0</v>
      </c>
      <c r="AT31" s="238"/>
      <c r="AU31" s="238">
        <f t="shared" si="18"/>
        <v>0</v>
      </c>
      <c r="AV31" s="238"/>
      <c r="AW31" s="238">
        <f t="shared" si="19"/>
        <v>0</v>
      </c>
      <c r="AX31" s="238"/>
      <c r="AY31" s="40">
        <f t="shared" si="20"/>
        <v>0</v>
      </c>
      <c r="AZ31" s="238"/>
      <c r="BA31" s="238">
        <f t="shared" si="21"/>
        <v>0</v>
      </c>
      <c r="BB31" s="238"/>
      <c r="BC31" s="238">
        <f t="shared" si="22"/>
        <v>0</v>
      </c>
      <c r="BD31" s="238"/>
      <c r="BE31" s="238">
        <f t="shared" si="23"/>
        <v>0</v>
      </c>
      <c r="BF31" s="238"/>
      <c r="BG31" s="238">
        <f t="shared" si="24"/>
        <v>0</v>
      </c>
      <c r="BH31" s="238"/>
      <c r="BI31" s="238">
        <f t="shared" si="25"/>
        <v>0</v>
      </c>
      <c r="BJ31" s="238"/>
      <c r="BK31" s="238">
        <f t="shared" si="26"/>
        <v>0</v>
      </c>
      <c r="BL31" s="238"/>
      <c r="BM31" s="238">
        <f t="shared" si="27"/>
        <v>0</v>
      </c>
      <c r="BN31" s="238"/>
      <c r="BO31" s="238">
        <f t="shared" si="28"/>
        <v>0</v>
      </c>
      <c r="BP31" s="238"/>
      <c r="BQ31" s="238">
        <f t="shared" si="30"/>
        <v>0</v>
      </c>
      <c r="BR31" s="238">
        <f t="shared" si="31"/>
        <v>0</v>
      </c>
      <c r="BS31" s="238">
        <f t="shared" si="31"/>
        <v>0</v>
      </c>
    </row>
    <row r="32" spans="1:71" ht="12.75">
      <c r="A32" s="237">
        <v>22</v>
      </c>
      <c r="B32" s="471" t="s">
        <v>190</v>
      </c>
      <c r="C32" s="472"/>
      <c r="D32" s="472"/>
      <c r="E32" s="473"/>
      <c r="F32" s="234" t="s">
        <v>176</v>
      </c>
      <c r="G32" s="234">
        <v>610</v>
      </c>
      <c r="H32" s="238"/>
      <c r="I32" s="238">
        <f t="shared" si="0"/>
        <v>0</v>
      </c>
      <c r="J32" s="238"/>
      <c r="K32" s="238">
        <f t="shared" si="29"/>
        <v>0</v>
      </c>
      <c r="L32" s="238"/>
      <c r="M32" s="238">
        <f t="shared" si="1"/>
        <v>0</v>
      </c>
      <c r="N32" s="238"/>
      <c r="O32" s="238">
        <f t="shared" si="2"/>
        <v>0</v>
      </c>
      <c r="P32" s="238"/>
      <c r="Q32" s="238">
        <f t="shared" si="3"/>
        <v>0</v>
      </c>
      <c r="R32" s="238"/>
      <c r="S32" s="238">
        <f t="shared" si="4"/>
        <v>0</v>
      </c>
      <c r="T32" s="238"/>
      <c r="U32" s="238">
        <f t="shared" si="5"/>
        <v>0</v>
      </c>
      <c r="V32" s="238"/>
      <c r="W32" s="238">
        <f t="shared" si="6"/>
        <v>0</v>
      </c>
      <c r="X32" s="238"/>
      <c r="Y32" s="238">
        <f t="shared" si="7"/>
        <v>0</v>
      </c>
      <c r="Z32" s="238"/>
      <c r="AA32" s="238">
        <f t="shared" si="8"/>
        <v>0</v>
      </c>
      <c r="AB32" s="238"/>
      <c r="AC32" s="238">
        <f t="shared" si="9"/>
        <v>0</v>
      </c>
      <c r="AD32" s="238"/>
      <c r="AE32" s="238">
        <f t="shared" si="10"/>
        <v>0</v>
      </c>
      <c r="AF32" s="238"/>
      <c r="AG32" s="238">
        <f t="shared" si="11"/>
        <v>0</v>
      </c>
      <c r="AH32" s="238"/>
      <c r="AI32" s="238">
        <f>AH32*G32</f>
        <v>0</v>
      </c>
      <c r="AJ32" s="238"/>
      <c r="AK32" s="238">
        <f>AJ32*G32</f>
        <v>0</v>
      </c>
      <c r="AL32" s="238"/>
      <c r="AM32" s="238">
        <f>AL32*G32</f>
        <v>0</v>
      </c>
      <c r="AN32" s="238"/>
      <c r="AO32" s="238">
        <f>AN32*G32</f>
        <v>0</v>
      </c>
      <c r="AP32" s="238"/>
      <c r="AQ32" s="238">
        <f>AP32*G32</f>
        <v>0</v>
      </c>
      <c r="AR32" s="238"/>
      <c r="AS32" s="238">
        <f>AR32*G32</f>
        <v>0</v>
      </c>
      <c r="AT32" s="238"/>
      <c r="AU32" s="238">
        <f>AT32*G32</f>
        <v>0</v>
      </c>
      <c r="AV32" s="238"/>
      <c r="AW32" s="238">
        <f t="shared" si="19"/>
        <v>0</v>
      </c>
      <c r="AX32" s="238"/>
      <c r="AY32" s="40">
        <f>AX32*G32</f>
        <v>0</v>
      </c>
      <c r="AZ32" s="238"/>
      <c r="BA32" s="238">
        <f>AZ32*G32</f>
        <v>0</v>
      </c>
      <c r="BB32" s="238"/>
      <c r="BC32" s="238">
        <f>BB32*G32</f>
        <v>0</v>
      </c>
      <c r="BD32" s="238"/>
      <c r="BE32" s="238">
        <f>BD32*G32</f>
        <v>0</v>
      </c>
      <c r="BF32" s="238"/>
      <c r="BG32" s="238">
        <f t="shared" si="24"/>
        <v>0</v>
      </c>
      <c r="BH32" s="238"/>
      <c r="BI32" s="238">
        <f t="shared" si="25"/>
        <v>0</v>
      </c>
      <c r="BJ32" s="238"/>
      <c r="BK32" s="238">
        <f t="shared" si="26"/>
        <v>0</v>
      </c>
      <c r="BL32" s="238"/>
      <c r="BM32" s="238">
        <f t="shared" si="27"/>
        <v>0</v>
      </c>
      <c r="BN32" s="238"/>
      <c r="BO32" s="238">
        <f t="shared" si="28"/>
        <v>0</v>
      </c>
      <c r="BP32" s="238"/>
      <c r="BQ32" s="238">
        <f t="shared" si="30"/>
        <v>0</v>
      </c>
      <c r="BR32" s="238">
        <f t="shared" si="31"/>
        <v>0</v>
      </c>
      <c r="BS32" s="238">
        <f t="shared" si="31"/>
        <v>0</v>
      </c>
    </row>
    <row r="33" spans="1:71" ht="12.75">
      <c r="A33" s="237">
        <v>23</v>
      </c>
      <c r="B33" s="244" t="s">
        <v>191</v>
      </c>
      <c r="C33" s="233"/>
      <c r="D33" s="233"/>
      <c r="E33" s="250"/>
      <c r="F33" s="234" t="s">
        <v>153</v>
      </c>
      <c r="G33" s="215">
        <v>3000</v>
      </c>
      <c r="H33" s="238"/>
      <c r="I33" s="238">
        <f t="shared" si="0"/>
        <v>0</v>
      </c>
      <c r="J33" s="238"/>
      <c r="K33" s="238">
        <f t="shared" si="29"/>
        <v>0</v>
      </c>
      <c r="L33" s="238"/>
      <c r="M33" s="238">
        <f t="shared" si="1"/>
        <v>0</v>
      </c>
      <c r="N33" s="238"/>
      <c r="O33" s="238">
        <f t="shared" si="2"/>
        <v>0</v>
      </c>
      <c r="P33" s="238"/>
      <c r="Q33" s="238">
        <f t="shared" si="3"/>
        <v>0</v>
      </c>
      <c r="R33" s="238"/>
      <c r="S33" s="238">
        <f t="shared" si="4"/>
        <v>0</v>
      </c>
      <c r="T33" s="238"/>
      <c r="U33" s="238">
        <f t="shared" si="5"/>
        <v>0</v>
      </c>
      <c r="V33" s="238"/>
      <c r="W33" s="238">
        <f t="shared" si="6"/>
        <v>0</v>
      </c>
      <c r="X33" s="238"/>
      <c r="Y33" s="238">
        <f t="shared" si="7"/>
        <v>0</v>
      </c>
      <c r="Z33" s="238"/>
      <c r="AA33" s="238">
        <f t="shared" si="8"/>
        <v>0</v>
      </c>
      <c r="AB33" s="238"/>
      <c r="AC33" s="238">
        <f t="shared" si="9"/>
        <v>0</v>
      </c>
      <c r="AD33" s="238">
        <v>20.4</v>
      </c>
      <c r="AE33" s="238">
        <f t="shared" si="10"/>
        <v>61199.99999999999</v>
      </c>
      <c r="AF33" s="238"/>
      <c r="AG33" s="238">
        <f t="shared" si="11"/>
        <v>0</v>
      </c>
      <c r="AH33" s="238"/>
      <c r="AI33" s="238">
        <f aca="true" t="shared" si="32" ref="AI33:AI63">AH33*G33</f>
        <v>0</v>
      </c>
      <c r="AJ33" s="238"/>
      <c r="AK33" s="238">
        <f t="shared" si="13"/>
        <v>0</v>
      </c>
      <c r="AL33" s="238"/>
      <c r="AM33" s="238">
        <f t="shared" si="14"/>
        <v>0</v>
      </c>
      <c r="AN33" s="238"/>
      <c r="AO33" s="238">
        <f aca="true" t="shared" si="33" ref="AO33:AO63">AN33*G33</f>
        <v>0</v>
      </c>
      <c r="AP33" s="238"/>
      <c r="AQ33" s="238">
        <f aca="true" t="shared" si="34" ref="AQ33:AQ63">AP33*G33</f>
        <v>0</v>
      </c>
      <c r="AR33" s="238"/>
      <c r="AS33" s="238">
        <f aca="true" t="shared" si="35" ref="AS33:AS63">AR33*G33</f>
        <v>0</v>
      </c>
      <c r="AT33" s="238"/>
      <c r="AU33" s="238">
        <f aca="true" t="shared" si="36" ref="AU33:AU63">AT33*G33</f>
        <v>0</v>
      </c>
      <c r="AV33" s="238"/>
      <c r="AW33" s="238">
        <f t="shared" si="19"/>
        <v>0</v>
      </c>
      <c r="AX33" s="238"/>
      <c r="AY33" s="40">
        <f aca="true" t="shared" si="37" ref="AY33:AY63">AX33*G33</f>
        <v>0</v>
      </c>
      <c r="AZ33" s="238"/>
      <c r="BA33" s="238">
        <f aca="true" t="shared" si="38" ref="BA33:BA62">AZ33*G33</f>
        <v>0</v>
      </c>
      <c r="BB33" s="238"/>
      <c r="BC33" s="238">
        <f aca="true" t="shared" si="39" ref="BC33:BC63">BB33*G33</f>
        <v>0</v>
      </c>
      <c r="BD33" s="238"/>
      <c r="BE33" s="238">
        <f t="shared" si="23"/>
        <v>0</v>
      </c>
      <c r="BF33" s="238"/>
      <c r="BG33" s="238">
        <f t="shared" si="24"/>
        <v>0</v>
      </c>
      <c r="BH33" s="238"/>
      <c r="BI33" s="238">
        <f t="shared" si="25"/>
        <v>0</v>
      </c>
      <c r="BJ33" s="238"/>
      <c r="BK33" s="238">
        <f t="shared" si="26"/>
        <v>0</v>
      </c>
      <c r="BL33" s="238"/>
      <c r="BM33" s="238">
        <f t="shared" si="27"/>
        <v>0</v>
      </c>
      <c r="BN33" s="238"/>
      <c r="BO33" s="238">
        <f t="shared" si="28"/>
        <v>0</v>
      </c>
      <c r="BP33" s="238"/>
      <c r="BQ33" s="238">
        <f t="shared" si="30"/>
        <v>0</v>
      </c>
      <c r="BR33" s="238">
        <f t="shared" si="31"/>
        <v>20.4</v>
      </c>
      <c r="BS33" s="238">
        <f t="shared" si="31"/>
        <v>61199.99999999999</v>
      </c>
    </row>
    <row r="34" spans="1:71" ht="12.75">
      <c r="A34" s="237">
        <v>24</v>
      </c>
      <c r="B34" s="241" t="s">
        <v>192</v>
      </c>
      <c r="C34" s="233"/>
      <c r="D34" s="233"/>
      <c r="E34" s="250"/>
      <c r="F34" s="234" t="s">
        <v>23</v>
      </c>
      <c r="G34" s="215">
        <v>22000</v>
      </c>
      <c r="H34" s="238"/>
      <c r="I34" s="238">
        <f>H34*G34</f>
        <v>0</v>
      </c>
      <c r="J34" s="238"/>
      <c r="K34" s="238">
        <f>J34*G34</f>
        <v>0</v>
      </c>
      <c r="L34" s="238"/>
      <c r="M34" s="238">
        <f>L34*G34</f>
        <v>0</v>
      </c>
      <c r="N34" s="238"/>
      <c r="O34" s="238">
        <f>N34*G34</f>
        <v>0</v>
      </c>
      <c r="P34" s="238"/>
      <c r="Q34" s="238">
        <f>P34*G34</f>
        <v>0</v>
      </c>
      <c r="R34" s="238"/>
      <c r="S34" s="238">
        <f>R34*G34</f>
        <v>0</v>
      </c>
      <c r="T34" s="238"/>
      <c r="U34" s="238">
        <f>T34*G34</f>
        <v>0</v>
      </c>
      <c r="V34" s="238"/>
      <c r="W34" s="238">
        <f>V34*G34</f>
        <v>0</v>
      </c>
      <c r="X34" s="238"/>
      <c r="Y34" s="238">
        <f>X34*G34</f>
        <v>0</v>
      </c>
      <c r="Z34" s="238"/>
      <c r="AA34" s="238">
        <f>Z34*G34</f>
        <v>0</v>
      </c>
      <c r="AB34" s="238"/>
      <c r="AC34" s="238">
        <f>AB34*G34</f>
        <v>0</v>
      </c>
      <c r="AD34" s="238"/>
      <c r="AE34" s="238">
        <f t="shared" si="10"/>
        <v>0</v>
      </c>
      <c r="AF34" s="238"/>
      <c r="AG34" s="238">
        <f>AF34*G34</f>
        <v>0</v>
      </c>
      <c r="AH34" s="238"/>
      <c r="AI34" s="238">
        <f>AH34*G34</f>
        <v>0</v>
      </c>
      <c r="AJ34" s="238"/>
      <c r="AK34" s="238">
        <f>AJ34*G34</f>
        <v>0</v>
      </c>
      <c r="AL34" s="238"/>
      <c r="AM34" s="238">
        <f>AL34*G34</f>
        <v>0</v>
      </c>
      <c r="AN34" s="238"/>
      <c r="AO34" s="238">
        <f>AN34*G34</f>
        <v>0</v>
      </c>
      <c r="AP34" s="238"/>
      <c r="AQ34" s="238">
        <f>AP34*G34</f>
        <v>0</v>
      </c>
      <c r="AR34" s="238"/>
      <c r="AS34" s="238">
        <f>AR34*G34</f>
        <v>0</v>
      </c>
      <c r="AT34" s="238"/>
      <c r="AU34" s="238">
        <f>AT34*G34</f>
        <v>0</v>
      </c>
      <c r="AV34" s="238"/>
      <c r="AW34" s="238">
        <f>AV34*G34</f>
        <v>0</v>
      </c>
      <c r="AX34" s="238"/>
      <c r="AY34" s="40">
        <f>AX34*G34</f>
        <v>0</v>
      </c>
      <c r="AZ34" s="238"/>
      <c r="BA34" s="238">
        <f>AZ34*G34</f>
        <v>0</v>
      </c>
      <c r="BB34" s="238"/>
      <c r="BC34" s="238">
        <f>BB34*G34</f>
        <v>0</v>
      </c>
      <c r="BD34" s="238"/>
      <c r="BE34" s="238">
        <f>BD34*G34</f>
        <v>0</v>
      </c>
      <c r="BF34" s="238"/>
      <c r="BG34" s="238">
        <f>BF34*G34</f>
        <v>0</v>
      </c>
      <c r="BH34" s="238"/>
      <c r="BI34" s="238">
        <f>BH34*G34</f>
        <v>0</v>
      </c>
      <c r="BJ34" s="238"/>
      <c r="BK34" s="238">
        <f>BJ34*G34</f>
        <v>0</v>
      </c>
      <c r="BL34" s="238"/>
      <c r="BM34" s="238">
        <f>BL34*G34</f>
        <v>0</v>
      </c>
      <c r="BN34" s="238"/>
      <c r="BO34" s="238">
        <f t="shared" si="28"/>
        <v>0</v>
      </c>
      <c r="BP34" s="238"/>
      <c r="BQ34" s="238">
        <f t="shared" si="30"/>
        <v>0</v>
      </c>
      <c r="BR34" s="238">
        <f t="shared" si="31"/>
        <v>0</v>
      </c>
      <c r="BS34" s="238">
        <f t="shared" si="31"/>
        <v>0</v>
      </c>
    </row>
    <row r="35" spans="1:71" ht="12.75">
      <c r="A35" s="237">
        <v>25</v>
      </c>
      <c r="B35" s="241" t="s">
        <v>193</v>
      </c>
      <c r="C35" s="233"/>
      <c r="D35" s="233"/>
      <c r="E35" s="250"/>
      <c r="F35" s="234" t="s">
        <v>23</v>
      </c>
      <c r="G35" s="215">
        <v>30000</v>
      </c>
      <c r="H35" s="238"/>
      <c r="I35" s="238">
        <f>H35*G35</f>
        <v>0</v>
      </c>
      <c r="J35" s="238"/>
      <c r="K35" s="238">
        <f>J35*G35</f>
        <v>0</v>
      </c>
      <c r="L35" s="238"/>
      <c r="M35" s="238">
        <f>L35*G35</f>
        <v>0</v>
      </c>
      <c r="N35" s="238"/>
      <c r="O35" s="238">
        <f>N35*G35</f>
        <v>0</v>
      </c>
      <c r="P35" s="238"/>
      <c r="Q35" s="238">
        <f>P35*G35</f>
        <v>0</v>
      </c>
      <c r="R35" s="238"/>
      <c r="S35" s="238">
        <f>R35*G35</f>
        <v>0</v>
      </c>
      <c r="T35" s="238"/>
      <c r="U35" s="238">
        <f>T35*G35</f>
        <v>0</v>
      </c>
      <c r="V35" s="238"/>
      <c r="W35" s="238">
        <f>V35*G35</f>
        <v>0</v>
      </c>
      <c r="X35" s="238"/>
      <c r="Y35" s="238">
        <f>X35*G35</f>
        <v>0</v>
      </c>
      <c r="Z35" s="238"/>
      <c r="AA35" s="238">
        <f>Z35*G35</f>
        <v>0</v>
      </c>
      <c r="AB35" s="238"/>
      <c r="AC35" s="238">
        <f>AB35*G35</f>
        <v>0</v>
      </c>
      <c r="AD35" s="238"/>
      <c r="AE35" s="238">
        <f t="shared" si="10"/>
        <v>0</v>
      </c>
      <c r="AF35" s="238"/>
      <c r="AG35" s="238">
        <f>AF35*G35</f>
        <v>0</v>
      </c>
      <c r="AH35" s="238"/>
      <c r="AI35" s="238">
        <f>AH35*G35</f>
        <v>0</v>
      </c>
      <c r="AJ35" s="238"/>
      <c r="AK35" s="238">
        <f>AJ35*G35</f>
        <v>0</v>
      </c>
      <c r="AL35" s="238"/>
      <c r="AM35" s="238">
        <f>AL35*G35</f>
        <v>0</v>
      </c>
      <c r="AN35" s="238"/>
      <c r="AO35" s="238">
        <f>AN35*G35</f>
        <v>0</v>
      </c>
      <c r="AP35" s="238"/>
      <c r="AQ35" s="238">
        <f>AP35*G35</f>
        <v>0</v>
      </c>
      <c r="AR35" s="238"/>
      <c r="AS35" s="238">
        <f>AR35*G35</f>
        <v>0</v>
      </c>
      <c r="AT35" s="238"/>
      <c r="AU35" s="238">
        <f>AT35*G35</f>
        <v>0</v>
      </c>
      <c r="AV35" s="238"/>
      <c r="AW35" s="238">
        <f>AV35*G35</f>
        <v>0</v>
      </c>
      <c r="AX35" s="238"/>
      <c r="AY35" s="40">
        <f>AX35*G35</f>
        <v>0</v>
      </c>
      <c r="AZ35" s="238"/>
      <c r="BA35" s="238">
        <f>AZ35*G35</f>
        <v>0</v>
      </c>
      <c r="BB35" s="238"/>
      <c r="BC35" s="238">
        <f>BB35*G35</f>
        <v>0</v>
      </c>
      <c r="BD35" s="238"/>
      <c r="BE35" s="238">
        <f>BD35*G35</f>
        <v>0</v>
      </c>
      <c r="BF35" s="238"/>
      <c r="BG35" s="238">
        <f>BF35*G35</f>
        <v>0</v>
      </c>
      <c r="BH35" s="238"/>
      <c r="BI35" s="238">
        <f>BH35*G35</f>
        <v>0</v>
      </c>
      <c r="BJ35" s="238"/>
      <c r="BK35" s="238">
        <f>BJ35*G35</f>
        <v>0</v>
      </c>
      <c r="BL35" s="238"/>
      <c r="BM35" s="238">
        <f>BL35*G35</f>
        <v>0</v>
      </c>
      <c r="BN35" s="238"/>
      <c r="BO35" s="238">
        <f t="shared" si="28"/>
        <v>0</v>
      </c>
      <c r="BP35" s="238"/>
      <c r="BQ35" s="238">
        <f t="shared" si="30"/>
        <v>0</v>
      </c>
      <c r="BR35" s="238">
        <f t="shared" si="31"/>
        <v>0</v>
      </c>
      <c r="BS35" s="238">
        <f t="shared" si="31"/>
        <v>0</v>
      </c>
    </row>
    <row r="36" spans="1:71" ht="12.75">
      <c r="A36" s="237">
        <v>26</v>
      </c>
      <c r="B36" s="241" t="s">
        <v>194</v>
      </c>
      <c r="C36" s="233"/>
      <c r="D36" s="233"/>
      <c r="E36" s="250"/>
      <c r="F36" s="234" t="s">
        <v>23</v>
      </c>
      <c r="G36" s="215">
        <v>49000</v>
      </c>
      <c r="H36" s="238"/>
      <c r="I36" s="238">
        <f>H36*G36</f>
        <v>0</v>
      </c>
      <c r="J36" s="238"/>
      <c r="K36" s="238">
        <f>J36*G36</f>
        <v>0</v>
      </c>
      <c r="L36" s="238"/>
      <c r="M36" s="238">
        <f>L36*G36</f>
        <v>0</v>
      </c>
      <c r="N36" s="238"/>
      <c r="O36" s="238">
        <f>N36*G36</f>
        <v>0</v>
      </c>
      <c r="P36" s="238"/>
      <c r="Q36" s="238">
        <f>P36*G36</f>
        <v>0</v>
      </c>
      <c r="R36" s="238"/>
      <c r="S36" s="238">
        <f>R36*G36</f>
        <v>0</v>
      </c>
      <c r="T36" s="238"/>
      <c r="U36" s="238">
        <f>T36*G36</f>
        <v>0</v>
      </c>
      <c r="V36" s="238"/>
      <c r="W36" s="238">
        <f>V36*G36</f>
        <v>0</v>
      </c>
      <c r="X36" s="238"/>
      <c r="Y36" s="238">
        <f>X36*G36</f>
        <v>0</v>
      </c>
      <c r="Z36" s="238"/>
      <c r="AA36" s="238">
        <f>Z36*G36</f>
        <v>0</v>
      </c>
      <c r="AB36" s="238"/>
      <c r="AC36" s="238">
        <f>AB36*G36</f>
        <v>0</v>
      </c>
      <c r="AD36" s="238"/>
      <c r="AE36" s="238">
        <f t="shared" si="10"/>
        <v>0</v>
      </c>
      <c r="AF36" s="238"/>
      <c r="AG36" s="238">
        <f>AF36*G36</f>
        <v>0</v>
      </c>
      <c r="AH36" s="238"/>
      <c r="AI36" s="238">
        <f>AH36*G36</f>
        <v>0</v>
      </c>
      <c r="AJ36" s="238"/>
      <c r="AK36" s="238">
        <f>AJ36*G36</f>
        <v>0</v>
      </c>
      <c r="AL36" s="238"/>
      <c r="AM36" s="238">
        <f>AL36*G36</f>
        <v>0</v>
      </c>
      <c r="AN36" s="238"/>
      <c r="AO36" s="238">
        <f>AN36*G36</f>
        <v>0</v>
      </c>
      <c r="AP36" s="238"/>
      <c r="AQ36" s="238">
        <f>AP36*G36</f>
        <v>0</v>
      </c>
      <c r="AR36" s="238"/>
      <c r="AS36" s="238">
        <f>AR36*G36</f>
        <v>0</v>
      </c>
      <c r="AT36" s="238"/>
      <c r="AU36" s="238">
        <f>AT36*G36</f>
        <v>0</v>
      </c>
      <c r="AV36" s="238"/>
      <c r="AW36" s="238">
        <f>AV36*G36</f>
        <v>0</v>
      </c>
      <c r="AX36" s="238"/>
      <c r="AY36" s="40">
        <f>AX36*G36</f>
        <v>0</v>
      </c>
      <c r="AZ36" s="238"/>
      <c r="BA36" s="238">
        <f>AZ36*G36</f>
        <v>0</v>
      </c>
      <c r="BB36" s="238"/>
      <c r="BC36" s="238">
        <f>BB36*G36</f>
        <v>0</v>
      </c>
      <c r="BD36" s="238"/>
      <c r="BE36" s="238">
        <f>BD36*G36</f>
        <v>0</v>
      </c>
      <c r="BF36" s="238"/>
      <c r="BG36" s="238">
        <f>BF36*G36</f>
        <v>0</v>
      </c>
      <c r="BH36" s="238"/>
      <c r="BI36" s="238">
        <f>BH36*G36</f>
        <v>0</v>
      </c>
      <c r="BJ36" s="238"/>
      <c r="BK36" s="238">
        <f>BJ36*G36</f>
        <v>0</v>
      </c>
      <c r="BL36" s="238"/>
      <c r="BM36" s="238">
        <f>BL36*G36</f>
        <v>0</v>
      </c>
      <c r="BN36" s="238"/>
      <c r="BO36" s="238">
        <f t="shared" si="28"/>
        <v>0</v>
      </c>
      <c r="BP36" s="238"/>
      <c r="BQ36" s="238">
        <f t="shared" si="30"/>
        <v>0</v>
      </c>
      <c r="BR36" s="238">
        <f t="shared" si="31"/>
        <v>0</v>
      </c>
      <c r="BS36" s="238">
        <f t="shared" si="31"/>
        <v>0</v>
      </c>
    </row>
    <row r="37" spans="1:71" ht="12.75" customHeight="1">
      <c r="A37" s="477" t="s">
        <v>195</v>
      </c>
      <c r="B37" s="478"/>
      <c r="C37" s="478"/>
      <c r="D37" s="478"/>
      <c r="E37" s="479"/>
      <c r="F37" s="234"/>
      <c r="G37" s="234"/>
      <c r="H37" s="238"/>
      <c r="I37" s="238">
        <f t="shared" si="0"/>
        <v>0</v>
      </c>
      <c r="J37" s="238"/>
      <c r="K37" s="238">
        <f t="shared" si="29"/>
        <v>0</v>
      </c>
      <c r="L37" s="238"/>
      <c r="M37" s="238">
        <f t="shared" si="1"/>
        <v>0</v>
      </c>
      <c r="N37" s="238"/>
      <c r="O37" s="238">
        <f t="shared" si="2"/>
        <v>0</v>
      </c>
      <c r="P37" s="238"/>
      <c r="Q37" s="238">
        <f t="shared" si="3"/>
        <v>0</v>
      </c>
      <c r="R37" s="238"/>
      <c r="S37" s="238">
        <f t="shared" si="4"/>
        <v>0</v>
      </c>
      <c r="T37" s="238"/>
      <c r="U37" s="238">
        <f t="shared" si="5"/>
        <v>0</v>
      </c>
      <c r="V37" s="238"/>
      <c r="W37" s="238">
        <f t="shared" si="6"/>
        <v>0</v>
      </c>
      <c r="X37" s="238"/>
      <c r="Y37" s="238">
        <f t="shared" si="7"/>
        <v>0</v>
      </c>
      <c r="Z37" s="238"/>
      <c r="AA37" s="238">
        <f t="shared" si="8"/>
        <v>0</v>
      </c>
      <c r="AB37" s="238"/>
      <c r="AC37" s="238">
        <f t="shared" si="9"/>
        <v>0</v>
      </c>
      <c r="AD37" s="238"/>
      <c r="AE37" s="238">
        <f t="shared" si="10"/>
        <v>0</v>
      </c>
      <c r="AF37" s="238"/>
      <c r="AG37" s="238">
        <f t="shared" si="11"/>
        <v>0</v>
      </c>
      <c r="AH37" s="238"/>
      <c r="AI37" s="238">
        <f t="shared" si="32"/>
        <v>0</v>
      </c>
      <c r="AJ37" s="238"/>
      <c r="AK37" s="238">
        <f t="shared" si="13"/>
        <v>0</v>
      </c>
      <c r="AL37" s="238"/>
      <c r="AM37" s="238">
        <f t="shared" si="14"/>
        <v>0</v>
      </c>
      <c r="AN37" s="238"/>
      <c r="AO37" s="238">
        <f t="shared" si="33"/>
        <v>0</v>
      </c>
      <c r="AP37" s="238"/>
      <c r="AQ37" s="238">
        <f t="shared" si="34"/>
        <v>0</v>
      </c>
      <c r="AR37" s="238"/>
      <c r="AS37" s="238">
        <f t="shared" si="35"/>
        <v>0</v>
      </c>
      <c r="AT37" s="238"/>
      <c r="AU37" s="238">
        <f t="shared" si="36"/>
        <v>0</v>
      </c>
      <c r="AV37" s="238"/>
      <c r="AW37" s="238">
        <f t="shared" si="19"/>
        <v>0</v>
      </c>
      <c r="AX37" s="238"/>
      <c r="AY37" s="40">
        <f t="shared" si="37"/>
        <v>0</v>
      </c>
      <c r="AZ37" s="238"/>
      <c r="BA37" s="238">
        <f t="shared" si="38"/>
        <v>0</v>
      </c>
      <c r="BB37" s="238"/>
      <c r="BC37" s="238">
        <f t="shared" si="39"/>
        <v>0</v>
      </c>
      <c r="BD37" s="238"/>
      <c r="BE37" s="238">
        <f t="shared" si="23"/>
        <v>0</v>
      </c>
      <c r="BF37" s="238"/>
      <c r="BG37" s="238">
        <f t="shared" si="24"/>
        <v>0</v>
      </c>
      <c r="BH37" s="238"/>
      <c r="BI37" s="238">
        <f t="shared" si="25"/>
        <v>0</v>
      </c>
      <c r="BJ37" s="238"/>
      <c r="BK37" s="238">
        <f t="shared" si="26"/>
        <v>0</v>
      </c>
      <c r="BL37" s="238"/>
      <c r="BM37" s="238">
        <f t="shared" si="27"/>
        <v>0</v>
      </c>
      <c r="BN37" s="238"/>
      <c r="BO37" s="238">
        <f t="shared" si="28"/>
        <v>0</v>
      </c>
      <c r="BP37" s="238"/>
      <c r="BQ37" s="238">
        <f t="shared" si="30"/>
        <v>0</v>
      </c>
      <c r="BR37" s="238">
        <f t="shared" si="31"/>
        <v>0</v>
      </c>
      <c r="BS37" s="238">
        <f t="shared" si="31"/>
        <v>0</v>
      </c>
    </row>
    <row r="38" spans="1:71" ht="12.75" customHeight="1">
      <c r="A38" s="237">
        <v>27</v>
      </c>
      <c r="B38" s="468" t="s">
        <v>196</v>
      </c>
      <c r="C38" s="469"/>
      <c r="D38" s="469"/>
      <c r="E38" s="470"/>
      <c r="F38" s="234" t="s">
        <v>23</v>
      </c>
      <c r="G38" s="234">
        <v>28000</v>
      </c>
      <c r="H38" s="238"/>
      <c r="I38" s="238">
        <f t="shared" si="0"/>
        <v>0</v>
      </c>
      <c r="J38" s="238"/>
      <c r="K38" s="238">
        <f t="shared" si="29"/>
        <v>0</v>
      </c>
      <c r="L38" s="238"/>
      <c r="M38" s="238">
        <f t="shared" si="1"/>
        <v>0</v>
      </c>
      <c r="N38" s="238"/>
      <c r="O38" s="238">
        <f t="shared" si="2"/>
        <v>0</v>
      </c>
      <c r="P38" s="238"/>
      <c r="Q38" s="238">
        <f t="shared" si="3"/>
        <v>0</v>
      </c>
      <c r="R38" s="238">
        <v>6</v>
      </c>
      <c r="S38" s="238">
        <f>R38*G38*0+150000</f>
        <v>150000</v>
      </c>
      <c r="T38" s="238"/>
      <c r="U38" s="238">
        <f t="shared" si="5"/>
        <v>0</v>
      </c>
      <c r="V38" s="238"/>
      <c r="W38" s="238">
        <f t="shared" si="6"/>
        <v>0</v>
      </c>
      <c r="X38" s="238"/>
      <c r="Y38" s="238">
        <f t="shared" si="7"/>
        <v>0</v>
      </c>
      <c r="Z38" s="238"/>
      <c r="AA38" s="238">
        <f t="shared" si="8"/>
        <v>0</v>
      </c>
      <c r="AB38" s="238">
        <v>6</v>
      </c>
      <c r="AC38" s="238">
        <f t="shared" si="9"/>
        <v>168000</v>
      </c>
      <c r="AD38" s="238"/>
      <c r="AE38" s="238">
        <f t="shared" si="10"/>
        <v>0</v>
      </c>
      <c r="AF38" s="238"/>
      <c r="AG38" s="238">
        <f t="shared" si="11"/>
        <v>0</v>
      </c>
      <c r="AH38" s="238"/>
      <c r="AI38" s="238">
        <f t="shared" si="32"/>
        <v>0</v>
      </c>
      <c r="AJ38" s="238"/>
      <c r="AK38" s="238">
        <f t="shared" si="13"/>
        <v>0</v>
      </c>
      <c r="AL38" s="238"/>
      <c r="AM38" s="238">
        <f t="shared" si="14"/>
        <v>0</v>
      </c>
      <c r="AN38" s="238">
        <v>6</v>
      </c>
      <c r="AO38" s="238">
        <f t="shared" si="33"/>
        <v>168000</v>
      </c>
      <c r="AP38" s="238"/>
      <c r="AQ38" s="238">
        <f t="shared" si="34"/>
        <v>0</v>
      </c>
      <c r="AR38" s="238"/>
      <c r="AS38" s="238">
        <f t="shared" si="35"/>
        <v>0</v>
      </c>
      <c r="AT38" s="238"/>
      <c r="AU38" s="238">
        <f t="shared" si="36"/>
        <v>0</v>
      </c>
      <c r="AV38" s="238"/>
      <c r="AW38" s="238">
        <f t="shared" si="19"/>
        <v>0</v>
      </c>
      <c r="AX38" s="238"/>
      <c r="AY38" s="40">
        <f t="shared" si="37"/>
        <v>0</v>
      </c>
      <c r="AZ38" s="238"/>
      <c r="BA38" s="238">
        <f t="shared" si="38"/>
        <v>0</v>
      </c>
      <c r="BB38" s="238"/>
      <c r="BC38" s="238">
        <f t="shared" si="39"/>
        <v>0</v>
      </c>
      <c r="BD38" s="238"/>
      <c r="BE38" s="238">
        <f t="shared" si="23"/>
        <v>0</v>
      </c>
      <c r="BF38" s="238"/>
      <c r="BG38" s="238">
        <f t="shared" si="24"/>
        <v>0</v>
      </c>
      <c r="BH38" s="238"/>
      <c r="BI38" s="238">
        <f t="shared" si="25"/>
        <v>0</v>
      </c>
      <c r="BJ38" s="238"/>
      <c r="BK38" s="238">
        <f t="shared" si="26"/>
        <v>0</v>
      </c>
      <c r="BL38" s="238"/>
      <c r="BM38" s="238">
        <f t="shared" si="27"/>
        <v>0</v>
      </c>
      <c r="BN38" s="238"/>
      <c r="BO38" s="238">
        <f t="shared" si="28"/>
        <v>0</v>
      </c>
      <c r="BP38" s="238"/>
      <c r="BQ38" s="238">
        <f t="shared" si="30"/>
        <v>0</v>
      </c>
      <c r="BR38" s="238">
        <f t="shared" si="31"/>
        <v>18</v>
      </c>
      <c r="BS38" s="238">
        <f t="shared" si="31"/>
        <v>486000</v>
      </c>
    </row>
    <row r="39" spans="1:71" ht="12.75" customHeight="1">
      <c r="A39" s="237">
        <v>28</v>
      </c>
      <c r="B39" s="480" t="s">
        <v>197</v>
      </c>
      <c r="C39" s="481"/>
      <c r="D39" s="481"/>
      <c r="E39" s="482"/>
      <c r="F39" s="234" t="s">
        <v>153</v>
      </c>
      <c r="G39" s="234">
        <v>6000</v>
      </c>
      <c r="H39" s="238"/>
      <c r="I39" s="238">
        <f t="shared" si="0"/>
        <v>0</v>
      </c>
      <c r="J39" s="238"/>
      <c r="K39" s="238">
        <f t="shared" si="29"/>
        <v>0</v>
      </c>
      <c r="L39" s="238"/>
      <c r="M39" s="238">
        <f t="shared" si="1"/>
        <v>0</v>
      </c>
      <c r="N39" s="238"/>
      <c r="O39" s="238">
        <f t="shared" si="2"/>
        <v>0</v>
      </c>
      <c r="P39" s="238"/>
      <c r="Q39" s="238">
        <f t="shared" si="3"/>
        <v>0</v>
      </c>
      <c r="R39" s="238"/>
      <c r="S39" s="238">
        <f t="shared" si="4"/>
        <v>0</v>
      </c>
      <c r="T39" s="238"/>
      <c r="U39" s="238">
        <f t="shared" si="5"/>
        <v>0</v>
      </c>
      <c r="V39" s="238"/>
      <c r="W39" s="238">
        <f t="shared" si="6"/>
        <v>0</v>
      </c>
      <c r="X39" s="238"/>
      <c r="Y39" s="238">
        <f t="shared" si="7"/>
        <v>0</v>
      </c>
      <c r="Z39" s="238"/>
      <c r="AA39" s="238">
        <f t="shared" si="8"/>
        <v>0</v>
      </c>
      <c r="AB39" s="238"/>
      <c r="AC39" s="238">
        <f t="shared" si="9"/>
        <v>0</v>
      </c>
      <c r="AD39" s="238"/>
      <c r="AE39" s="238">
        <f t="shared" si="10"/>
        <v>0</v>
      </c>
      <c r="AF39" s="238"/>
      <c r="AG39" s="238">
        <f t="shared" si="11"/>
        <v>0</v>
      </c>
      <c r="AH39" s="238"/>
      <c r="AI39" s="238">
        <f t="shared" si="32"/>
        <v>0</v>
      </c>
      <c r="AJ39" s="238"/>
      <c r="AK39" s="238">
        <f t="shared" si="13"/>
        <v>0</v>
      </c>
      <c r="AL39" s="238"/>
      <c r="AM39" s="238">
        <f t="shared" si="14"/>
        <v>0</v>
      </c>
      <c r="AN39" s="238"/>
      <c r="AO39" s="238">
        <f t="shared" si="33"/>
        <v>0</v>
      </c>
      <c r="AP39" s="238"/>
      <c r="AQ39" s="238">
        <f t="shared" si="34"/>
        <v>0</v>
      </c>
      <c r="AR39" s="238"/>
      <c r="AS39" s="238">
        <f t="shared" si="35"/>
        <v>0</v>
      </c>
      <c r="AT39" s="238"/>
      <c r="AU39" s="238">
        <f t="shared" si="36"/>
        <v>0</v>
      </c>
      <c r="AV39" s="238"/>
      <c r="AW39" s="238">
        <f t="shared" si="19"/>
        <v>0</v>
      </c>
      <c r="AX39" s="238"/>
      <c r="AY39" s="40">
        <f t="shared" si="37"/>
        <v>0</v>
      </c>
      <c r="AZ39" s="238"/>
      <c r="BA39" s="238">
        <f t="shared" si="38"/>
        <v>0</v>
      </c>
      <c r="BB39" s="238"/>
      <c r="BC39" s="238">
        <f t="shared" si="39"/>
        <v>0</v>
      </c>
      <c r="BD39" s="238"/>
      <c r="BE39" s="238">
        <f t="shared" si="23"/>
        <v>0</v>
      </c>
      <c r="BF39" s="238"/>
      <c r="BG39" s="238">
        <f t="shared" si="24"/>
        <v>0</v>
      </c>
      <c r="BH39" s="238"/>
      <c r="BI39" s="238">
        <f t="shared" si="25"/>
        <v>0</v>
      </c>
      <c r="BJ39" s="238"/>
      <c r="BK39" s="238">
        <f t="shared" si="26"/>
        <v>0</v>
      </c>
      <c r="BL39" s="238"/>
      <c r="BM39" s="238">
        <f t="shared" si="27"/>
        <v>0</v>
      </c>
      <c r="BN39" s="238"/>
      <c r="BO39" s="238">
        <f t="shared" si="28"/>
        <v>0</v>
      </c>
      <c r="BP39" s="238"/>
      <c r="BQ39" s="238">
        <f t="shared" si="30"/>
        <v>0</v>
      </c>
      <c r="BR39" s="238">
        <f t="shared" si="31"/>
        <v>0</v>
      </c>
      <c r="BS39" s="238">
        <f t="shared" si="31"/>
        <v>0</v>
      </c>
    </row>
    <row r="40" spans="1:71" ht="12.75">
      <c r="A40" s="237">
        <v>29</v>
      </c>
      <c r="B40" s="244" t="s">
        <v>198</v>
      </c>
      <c r="C40" s="246"/>
      <c r="D40" s="246"/>
      <c r="E40" s="235"/>
      <c r="F40" s="234" t="s">
        <v>23</v>
      </c>
      <c r="G40" s="234">
        <v>4500</v>
      </c>
      <c r="H40" s="238"/>
      <c r="I40" s="238">
        <f t="shared" si="0"/>
        <v>0</v>
      </c>
      <c r="J40" s="238"/>
      <c r="K40" s="238">
        <f t="shared" si="29"/>
        <v>0</v>
      </c>
      <c r="L40" s="238"/>
      <c r="M40" s="238">
        <f t="shared" si="1"/>
        <v>0</v>
      </c>
      <c r="N40" s="238"/>
      <c r="O40" s="238">
        <f t="shared" si="2"/>
        <v>0</v>
      </c>
      <c r="P40" s="238"/>
      <c r="Q40" s="238">
        <f t="shared" si="3"/>
        <v>0</v>
      </c>
      <c r="R40" s="238"/>
      <c r="S40" s="238">
        <f t="shared" si="4"/>
        <v>0</v>
      </c>
      <c r="T40" s="238"/>
      <c r="U40" s="238">
        <f t="shared" si="5"/>
        <v>0</v>
      </c>
      <c r="V40" s="238"/>
      <c r="W40" s="238">
        <f t="shared" si="6"/>
        <v>0</v>
      </c>
      <c r="X40" s="238"/>
      <c r="Y40" s="238">
        <f t="shared" si="7"/>
        <v>0</v>
      </c>
      <c r="Z40" s="238"/>
      <c r="AA40" s="238">
        <f t="shared" si="8"/>
        <v>0</v>
      </c>
      <c r="AB40" s="238"/>
      <c r="AC40" s="238">
        <f t="shared" si="9"/>
        <v>0</v>
      </c>
      <c r="AD40" s="238">
        <v>10</v>
      </c>
      <c r="AE40" s="238">
        <f t="shared" si="10"/>
        <v>45000</v>
      </c>
      <c r="AF40" s="238"/>
      <c r="AG40" s="238">
        <f t="shared" si="11"/>
        <v>0</v>
      </c>
      <c r="AH40" s="238"/>
      <c r="AI40" s="238">
        <f t="shared" si="32"/>
        <v>0</v>
      </c>
      <c r="AJ40" s="238"/>
      <c r="AK40" s="238">
        <f t="shared" si="13"/>
        <v>0</v>
      </c>
      <c r="AL40" s="238"/>
      <c r="AM40" s="238">
        <f t="shared" si="14"/>
        <v>0</v>
      </c>
      <c r="AN40" s="238"/>
      <c r="AO40" s="238">
        <f t="shared" si="33"/>
        <v>0</v>
      </c>
      <c r="AP40" s="238"/>
      <c r="AQ40" s="238">
        <f t="shared" si="34"/>
        <v>0</v>
      </c>
      <c r="AR40" s="238"/>
      <c r="AS40" s="238">
        <f t="shared" si="35"/>
        <v>0</v>
      </c>
      <c r="AT40" s="238"/>
      <c r="AU40" s="238">
        <f t="shared" si="36"/>
        <v>0</v>
      </c>
      <c r="AV40" s="238"/>
      <c r="AW40" s="238">
        <f t="shared" si="19"/>
        <v>0</v>
      </c>
      <c r="AX40" s="238"/>
      <c r="AY40" s="40">
        <f t="shared" si="37"/>
        <v>0</v>
      </c>
      <c r="AZ40" s="238"/>
      <c r="BA40" s="238">
        <f t="shared" si="38"/>
        <v>0</v>
      </c>
      <c r="BB40" s="238">
        <v>6</v>
      </c>
      <c r="BC40" s="238">
        <v>36000</v>
      </c>
      <c r="BD40" s="238"/>
      <c r="BE40" s="238">
        <f t="shared" si="23"/>
        <v>0</v>
      </c>
      <c r="BF40" s="238"/>
      <c r="BG40" s="238">
        <f t="shared" si="24"/>
        <v>0</v>
      </c>
      <c r="BH40" s="238"/>
      <c r="BI40" s="238">
        <f t="shared" si="25"/>
        <v>0</v>
      </c>
      <c r="BJ40" s="238"/>
      <c r="BK40" s="238">
        <f t="shared" si="26"/>
        <v>0</v>
      </c>
      <c r="BL40" s="238"/>
      <c r="BM40" s="238">
        <f t="shared" si="27"/>
        <v>0</v>
      </c>
      <c r="BN40" s="238"/>
      <c r="BO40" s="238">
        <f t="shared" si="28"/>
        <v>0</v>
      </c>
      <c r="BP40" s="238"/>
      <c r="BQ40" s="238">
        <f t="shared" si="30"/>
        <v>0</v>
      </c>
      <c r="BR40" s="238">
        <f t="shared" si="31"/>
        <v>16</v>
      </c>
      <c r="BS40" s="238">
        <f t="shared" si="31"/>
        <v>81000</v>
      </c>
    </row>
    <row r="41" spans="1:71" ht="12.75">
      <c r="A41" s="237">
        <v>30</v>
      </c>
      <c r="B41" s="244" t="s">
        <v>199</v>
      </c>
      <c r="C41" s="246"/>
      <c r="D41" s="246"/>
      <c r="E41" s="235"/>
      <c r="F41" s="234" t="s">
        <v>23</v>
      </c>
      <c r="G41" s="234">
        <v>10000</v>
      </c>
      <c r="H41" s="238"/>
      <c r="I41" s="238">
        <f t="shared" si="0"/>
        <v>0</v>
      </c>
      <c r="J41" s="238"/>
      <c r="K41" s="238">
        <f t="shared" si="29"/>
        <v>0</v>
      </c>
      <c r="L41" s="238"/>
      <c r="M41" s="238">
        <f t="shared" si="1"/>
        <v>0</v>
      </c>
      <c r="N41" s="238"/>
      <c r="O41" s="238">
        <f t="shared" si="2"/>
        <v>0</v>
      </c>
      <c r="P41" s="238"/>
      <c r="Q41" s="238">
        <f t="shared" si="3"/>
        <v>0</v>
      </c>
      <c r="R41" s="238"/>
      <c r="S41" s="238">
        <f t="shared" si="4"/>
        <v>0</v>
      </c>
      <c r="T41" s="238"/>
      <c r="U41" s="238">
        <f t="shared" si="5"/>
        <v>0</v>
      </c>
      <c r="V41" s="238"/>
      <c r="W41" s="238">
        <f t="shared" si="6"/>
        <v>0</v>
      </c>
      <c r="X41" s="238"/>
      <c r="Y41" s="238">
        <f t="shared" si="7"/>
        <v>0</v>
      </c>
      <c r="Z41" s="238"/>
      <c r="AA41" s="238">
        <f t="shared" si="8"/>
        <v>0</v>
      </c>
      <c r="AB41" s="238"/>
      <c r="AC41" s="238">
        <f t="shared" si="9"/>
        <v>0</v>
      </c>
      <c r="AD41" s="238"/>
      <c r="AE41" s="238">
        <f t="shared" si="10"/>
        <v>0</v>
      </c>
      <c r="AF41" s="238"/>
      <c r="AG41" s="238">
        <f t="shared" si="11"/>
        <v>0</v>
      </c>
      <c r="AH41" s="238"/>
      <c r="AI41" s="238">
        <f t="shared" si="32"/>
        <v>0</v>
      </c>
      <c r="AJ41" s="238"/>
      <c r="AK41" s="238">
        <f t="shared" si="13"/>
        <v>0</v>
      </c>
      <c r="AL41" s="238"/>
      <c r="AM41" s="238">
        <f t="shared" si="14"/>
        <v>0</v>
      </c>
      <c r="AN41" s="238"/>
      <c r="AO41" s="238">
        <f t="shared" si="33"/>
        <v>0</v>
      </c>
      <c r="AP41" s="238"/>
      <c r="AQ41" s="238">
        <f t="shared" si="34"/>
        <v>0</v>
      </c>
      <c r="AR41" s="238"/>
      <c r="AS41" s="238">
        <f t="shared" si="35"/>
        <v>0</v>
      </c>
      <c r="AT41" s="238"/>
      <c r="AU41" s="238">
        <f t="shared" si="36"/>
        <v>0</v>
      </c>
      <c r="AV41" s="238"/>
      <c r="AW41" s="238">
        <f t="shared" si="19"/>
        <v>0</v>
      </c>
      <c r="AX41" s="238"/>
      <c r="AY41" s="40">
        <f t="shared" si="37"/>
        <v>0</v>
      </c>
      <c r="AZ41" s="238"/>
      <c r="BA41" s="238">
        <f t="shared" si="38"/>
        <v>0</v>
      </c>
      <c r="BB41" s="238"/>
      <c r="BC41" s="238">
        <f t="shared" si="39"/>
        <v>0</v>
      </c>
      <c r="BD41" s="238"/>
      <c r="BE41" s="238">
        <f t="shared" si="23"/>
        <v>0</v>
      </c>
      <c r="BF41" s="238"/>
      <c r="BG41" s="238">
        <f t="shared" si="24"/>
        <v>0</v>
      </c>
      <c r="BH41" s="238"/>
      <c r="BI41" s="238">
        <f t="shared" si="25"/>
        <v>0</v>
      </c>
      <c r="BJ41" s="238"/>
      <c r="BK41" s="238">
        <f t="shared" si="26"/>
        <v>0</v>
      </c>
      <c r="BL41" s="238"/>
      <c r="BM41" s="238">
        <f t="shared" si="27"/>
        <v>0</v>
      </c>
      <c r="BN41" s="238"/>
      <c r="BO41" s="238">
        <f t="shared" si="28"/>
        <v>0</v>
      </c>
      <c r="BP41" s="238"/>
      <c r="BQ41" s="238">
        <f t="shared" si="30"/>
        <v>0</v>
      </c>
      <c r="BR41" s="238">
        <f t="shared" si="31"/>
        <v>0</v>
      </c>
      <c r="BS41" s="238">
        <f t="shared" si="31"/>
        <v>0</v>
      </c>
    </row>
    <row r="42" spans="1:71" s="35" customFormat="1" ht="12.75">
      <c r="A42" s="238">
        <v>31</v>
      </c>
      <c r="B42" s="251" t="s">
        <v>200</v>
      </c>
      <c r="C42" s="248"/>
      <c r="D42" s="248"/>
      <c r="E42" s="249"/>
      <c r="F42" s="215" t="s">
        <v>153</v>
      </c>
      <c r="G42" s="215">
        <v>7000</v>
      </c>
      <c r="H42" s="238"/>
      <c r="I42" s="238">
        <f t="shared" si="0"/>
        <v>0</v>
      </c>
      <c r="J42" s="238">
        <v>25.7142857142</v>
      </c>
      <c r="K42" s="238">
        <f t="shared" si="29"/>
        <v>179999.9999994</v>
      </c>
      <c r="L42" s="238"/>
      <c r="M42" s="238">
        <f t="shared" si="1"/>
        <v>0</v>
      </c>
      <c r="N42" s="238"/>
      <c r="O42" s="238">
        <f t="shared" si="2"/>
        <v>0</v>
      </c>
      <c r="P42" s="238"/>
      <c r="Q42" s="238">
        <f t="shared" si="3"/>
        <v>0</v>
      </c>
      <c r="R42" s="238"/>
      <c r="S42" s="238">
        <f t="shared" si="4"/>
        <v>0</v>
      </c>
      <c r="T42" s="238"/>
      <c r="U42" s="238">
        <f t="shared" si="5"/>
        <v>0</v>
      </c>
      <c r="V42" s="238">
        <v>25.7142857142</v>
      </c>
      <c r="W42" s="238">
        <f t="shared" si="6"/>
        <v>179999.9999994</v>
      </c>
      <c r="X42" s="238">
        <f>25.7142857142/2</f>
        <v>12.8571428571</v>
      </c>
      <c r="Y42" s="238">
        <f t="shared" si="7"/>
        <v>89999.9999997</v>
      </c>
      <c r="Z42" s="238"/>
      <c r="AA42" s="238">
        <f t="shared" si="8"/>
        <v>0</v>
      </c>
      <c r="AB42" s="238"/>
      <c r="AC42" s="238">
        <f t="shared" si="9"/>
        <v>0</v>
      </c>
      <c r="AD42" s="238"/>
      <c r="AE42" s="238">
        <f t="shared" si="10"/>
        <v>0</v>
      </c>
      <c r="AF42" s="238"/>
      <c r="AG42" s="238">
        <f t="shared" si="11"/>
        <v>0</v>
      </c>
      <c r="AH42" s="238"/>
      <c r="AI42" s="238">
        <f t="shared" si="32"/>
        <v>0</v>
      </c>
      <c r="AJ42" s="238"/>
      <c r="AK42" s="238">
        <f t="shared" si="13"/>
        <v>0</v>
      </c>
      <c r="AL42" s="238"/>
      <c r="AM42" s="238">
        <f t="shared" si="14"/>
        <v>0</v>
      </c>
      <c r="AN42" s="238"/>
      <c r="AO42" s="238">
        <f t="shared" si="33"/>
        <v>0</v>
      </c>
      <c r="AP42" s="238"/>
      <c r="AQ42" s="238">
        <f t="shared" si="34"/>
        <v>0</v>
      </c>
      <c r="AR42" s="238"/>
      <c r="AS42" s="238">
        <f t="shared" si="35"/>
        <v>0</v>
      </c>
      <c r="AT42" s="238"/>
      <c r="AU42" s="238">
        <f t="shared" si="36"/>
        <v>0</v>
      </c>
      <c r="AV42" s="238"/>
      <c r="AW42" s="238">
        <f t="shared" si="19"/>
        <v>0</v>
      </c>
      <c r="AX42" s="238"/>
      <c r="AY42" s="40">
        <f t="shared" si="37"/>
        <v>0</v>
      </c>
      <c r="AZ42" s="238"/>
      <c r="BA42" s="238">
        <f t="shared" si="38"/>
        <v>0</v>
      </c>
      <c r="BB42" s="238"/>
      <c r="BC42" s="238">
        <f t="shared" si="39"/>
        <v>0</v>
      </c>
      <c r="BD42" s="238"/>
      <c r="BE42" s="238">
        <f t="shared" si="23"/>
        <v>0</v>
      </c>
      <c r="BF42" s="238"/>
      <c r="BG42" s="238">
        <f t="shared" si="24"/>
        <v>0</v>
      </c>
      <c r="BH42" s="238"/>
      <c r="BI42" s="238">
        <f t="shared" si="25"/>
        <v>0</v>
      </c>
      <c r="BJ42" s="238"/>
      <c r="BK42" s="238">
        <f t="shared" si="26"/>
        <v>0</v>
      </c>
      <c r="BL42" s="238"/>
      <c r="BM42" s="238">
        <f t="shared" si="27"/>
        <v>0</v>
      </c>
      <c r="BN42" s="238"/>
      <c r="BO42" s="238">
        <f t="shared" si="28"/>
        <v>0</v>
      </c>
      <c r="BP42" s="238">
        <v>8</v>
      </c>
      <c r="BQ42" s="238">
        <f t="shared" si="30"/>
        <v>56000</v>
      </c>
      <c r="BR42" s="238">
        <f t="shared" si="31"/>
        <v>72.28571428549999</v>
      </c>
      <c r="BS42" s="238">
        <f t="shared" si="31"/>
        <v>505999.9999985</v>
      </c>
    </row>
    <row r="43" spans="1:71" ht="12.75">
      <c r="A43" s="237">
        <v>32</v>
      </c>
      <c r="B43" s="468" t="s">
        <v>201</v>
      </c>
      <c r="C43" s="469"/>
      <c r="D43" s="469"/>
      <c r="E43" s="470"/>
      <c r="F43" s="234" t="s">
        <v>23</v>
      </c>
      <c r="G43" s="234">
        <v>2100</v>
      </c>
      <c r="H43" s="238"/>
      <c r="I43" s="238">
        <f t="shared" si="0"/>
        <v>0</v>
      </c>
      <c r="J43" s="238"/>
      <c r="K43" s="238">
        <f t="shared" si="29"/>
        <v>0</v>
      </c>
      <c r="L43" s="238"/>
      <c r="M43" s="238">
        <f t="shared" si="1"/>
        <v>0</v>
      </c>
      <c r="N43" s="238"/>
      <c r="O43" s="238">
        <f t="shared" si="2"/>
        <v>0</v>
      </c>
      <c r="P43" s="238"/>
      <c r="Q43" s="238">
        <f t="shared" si="3"/>
        <v>0</v>
      </c>
      <c r="R43" s="238"/>
      <c r="S43" s="238">
        <f t="shared" si="4"/>
        <v>0</v>
      </c>
      <c r="T43" s="238"/>
      <c r="U43" s="238">
        <f t="shared" si="5"/>
        <v>0</v>
      </c>
      <c r="V43" s="238"/>
      <c r="W43" s="238">
        <f t="shared" si="6"/>
        <v>0</v>
      </c>
      <c r="X43" s="238"/>
      <c r="Y43" s="238">
        <f t="shared" si="7"/>
        <v>0</v>
      </c>
      <c r="Z43" s="238"/>
      <c r="AA43" s="238">
        <f t="shared" si="8"/>
        <v>0</v>
      </c>
      <c r="AB43" s="238"/>
      <c r="AC43" s="238">
        <f t="shared" si="9"/>
        <v>0</v>
      </c>
      <c r="AD43" s="238"/>
      <c r="AE43" s="238">
        <f t="shared" si="10"/>
        <v>0</v>
      </c>
      <c r="AF43" s="238"/>
      <c r="AG43" s="238">
        <f t="shared" si="11"/>
        <v>0</v>
      </c>
      <c r="AH43" s="238"/>
      <c r="AI43" s="238">
        <f t="shared" si="32"/>
        <v>0</v>
      </c>
      <c r="AJ43" s="238"/>
      <c r="AK43" s="238">
        <f t="shared" si="13"/>
        <v>0</v>
      </c>
      <c r="AL43" s="238"/>
      <c r="AM43" s="238">
        <f t="shared" si="14"/>
        <v>0</v>
      </c>
      <c r="AN43" s="238"/>
      <c r="AO43" s="238">
        <f t="shared" si="33"/>
        <v>0</v>
      </c>
      <c r="AP43" s="238"/>
      <c r="AQ43" s="238">
        <f t="shared" si="34"/>
        <v>0</v>
      </c>
      <c r="AR43" s="238"/>
      <c r="AS43" s="238">
        <f t="shared" si="35"/>
        <v>0</v>
      </c>
      <c r="AT43" s="238"/>
      <c r="AU43" s="238">
        <f t="shared" si="36"/>
        <v>0</v>
      </c>
      <c r="AV43" s="238"/>
      <c r="AW43" s="238">
        <f t="shared" si="19"/>
        <v>0</v>
      </c>
      <c r="AX43" s="238"/>
      <c r="AY43" s="40">
        <f t="shared" si="37"/>
        <v>0</v>
      </c>
      <c r="AZ43" s="238"/>
      <c r="BA43" s="238">
        <f t="shared" si="38"/>
        <v>0</v>
      </c>
      <c r="BB43" s="238"/>
      <c r="BC43" s="238">
        <f t="shared" si="39"/>
        <v>0</v>
      </c>
      <c r="BD43" s="238"/>
      <c r="BE43" s="238">
        <f t="shared" si="23"/>
        <v>0</v>
      </c>
      <c r="BF43" s="238"/>
      <c r="BG43" s="238">
        <f t="shared" si="24"/>
        <v>0</v>
      </c>
      <c r="BH43" s="238"/>
      <c r="BI43" s="238">
        <f t="shared" si="25"/>
        <v>0</v>
      </c>
      <c r="BJ43" s="238"/>
      <c r="BK43" s="238">
        <f t="shared" si="26"/>
        <v>0</v>
      </c>
      <c r="BL43" s="238"/>
      <c r="BM43" s="238">
        <f t="shared" si="27"/>
        <v>0</v>
      </c>
      <c r="BN43" s="238"/>
      <c r="BO43" s="238">
        <f t="shared" si="28"/>
        <v>0</v>
      </c>
      <c r="BP43" s="238"/>
      <c r="BQ43" s="238">
        <f t="shared" si="30"/>
        <v>0</v>
      </c>
      <c r="BR43" s="238">
        <f t="shared" si="31"/>
        <v>0</v>
      </c>
      <c r="BS43" s="238">
        <f t="shared" si="31"/>
        <v>0</v>
      </c>
    </row>
    <row r="44" spans="1:71" ht="12.75">
      <c r="A44" s="237">
        <v>33</v>
      </c>
      <c r="B44" s="244" t="s">
        <v>202</v>
      </c>
      <c r="C44" s="246"/>
      <c r="D44" s="246"/>
      <c r="E44" s="235"/>
      <c r="F44" s="234" t="s">
        <v>23</v>
      </c>
      <c r="G44" s="234">
        <v>9200</v>
      </c>
      <c r="H44" s="238"/>
      <c r="I44" s="238">
        <f t="shared" si="0"/>
        <v>0</v>
      </c>
      <c r="J44" s="238"/>
      <c r="K44" s="238">
        <f t="shared" si="29"/>
        <v>0</v>
      </c>
      <c r="L44" s="238"/>
      <c r="M44" s="238">
        <f t="shared" si="1"/>
        <v>0</v>
      </c>
      <c r="N44" s="238"/>
      <c r="O44" s="238">
        <f t="shared" si="2"/>
        <v>0</v>
      </c>
      <c r="P44" s="238"/>
      <c r="Q44" s="238">
        <f t="shared" si="3"/>
        <v>0</v>
      </c>
      <c r="R44" s="238"/>
      <c r="S44" s="238">
        <f t="shared" si="4"/>
        <v>0</v>
      </c>
      <c r="T44" s="238">
        <v>24</v>
      </c>
      <c r="U44" s="238">
        <f t="shared" si="5"/>
        <v>220800</v>
      </c>
      <c r="V44" s="238"/>
      <c r="W44" s="238">
        <f t="shared" si="6"/>
        <v>0</v>
      </c>
      <c r="X44" s="238"/>
      <c r="Y44" s="238">
        <f t="shared" si="7"/>
        <v>0</v>
      </c>
      <c r="Z44" s="238">
        <v>24</v>
      </c>
      <c r="AA44" s="238">
        <f t="shared" si="8"/>
        <v>220800</v>
      </c>
      <c r="AB44" s="238"/>
      <c r="AC44" s="238">
        <f t="shared" si="9"/>
        <v>0</v>
      </c>
      <c r="AD44" s="238"/>
      <c r="AE44" s="238">
        <f t="shared" si="10"/>
        <v>0</v>
      </c>
      <c r="AF44" s="238"/>
      <c r="AG44" s="238">
        <f t="shared" si="11"/>
        <v>0</v>
      </c>
      <c r="AH44" s="238"/>
      <c r="AI44" s="238">
        <f t="shared" si="32"/>
        <v>0</v>
      </c>
      <c r="AJ44" s="238">
        <f>24*0+17.3913</f>
        <v>17.3913</v>
      </c>
      <c r="AK44" s="238">
        <f t="shared" si="13"/>
        <v>159999.96000000002</v>
      </c>
      <c r="AL44" s="238">
        <v>24</v>
      </c>
      <c r="AM44" s="238">
        <f t="shared" si="14"/>
        <v>220800</v>
      </c>
      <c r="AN44" s="238"/>
      <c r="AO44" s="238">
        <f t="shared" si="33"/>
        <v>0</v>
      </c>
      <c r="AP44" s="238"/>
      <c r="AQ44" s="238">
        <f t="shared" si="34"/>
        <v>0</v>
      </c>
      <c r="AR44" s="238">
        <v>24</v>
      </c>
      <c r="AS44" s="238">
        <f t="shared" si="35"/>
        <v>220800</v>
      </c>
      <c r="AT44" s="238"/>
      <c r="AU44" s="238">
        <f t="shared" si="36"/>
        <v>0</v>
      </c>
      <c r="AV44" s="238"/>
      <c r="AW44" s="238">
        <f t="shared" si="19"/>
        <v>0</v>
      </c>
      <c r="AX44" s="238"/>
      <c r="AY44" s="40">
        <f t="shared" si="37"/>
        <v>0</v>
      </c>
      <c r="AZ44" s="238"/>
      <c r="BA44" s="238">
        <f t="shared" si="38"/>
        <v>0</v>
      </c>
      <c r="BB44" s="238"/>
      <c r="BC44" s="238">
        <f t="shared" si="39"/>
        <v>0</v>
      </c>
      <c r="BD44" s="238"/>
      <c r="BE44" s="238">
        <f t="shared" si="23"/>
        <v>0</v>
      </c>
      <c r="BF44" s="238">
        <v>24</v>
      </c>
      <c r="BG44" s="238">
        <f t="shared" si="24"/>
        <v>220800</v>
      </c>
      <c r="BH44" s="238"/>
      <c r="BI44" s="238">
        <v>30000</v>
      </c>
      <c r="BJ44" s="238"/>
      <c r="BK44" s="238">
        <f t="shared" si="26"/>
        <v>0</v>
      </c>
      <c r="BL44" s="238"/>
      <c r="BM44" s="238">
        <f t="shared" si="27"/>
        <v>0</v>
      </c>
      <c r="BN44" s="238"/>
      <c r="BO44" s="238">
        <f t="shared" si="28"/>
        <v>0</v>
      </c>
      <c r="BP44" s="238"/>
      <c r="BQ44" s="238">
        <f t="shared" si="30"/>
        <v>0</v>
      </c>
      <c r="BR44" s="238">
        <f t="shared" si="31"/>
        <v>137.3913</v>
      </c>
      <c r="BS44" s="238">
        <f t="shared" si="31"/>
        <v>1293999.96</v>
      </c>
    </row>
    <row r="45" spans="1:71" ht="12.75">
      <c r="A45" s="237">
        <v>34</v>
      </c>
      <c r="B45" s="244" t="s">
        <v>203</v>
      </c>
      <c r="C45" s="246"/>
      <c r="D45" s="246"/>
      <c r="E45" s="235"/>
      <c r="F45" s="234" t="s">
        <v>23</v>
      </c>
      <c r="G45" s="234">
        <v>15300</v>
      </c>
      <c r="H45" s="238"/>
      <c r="I45" s="238">
        <f t="shared" si="0"/>
        <v>0</v>
      </c>
      <c r="J45" s="238"/>
      <c r="K45" s="238">
        <f>J45*G45</f>
        <v>0</v>
      </c>
      <c r="L45" s="238"/>
      <c r="M45" s="238">
        <f t="shared" si="1"/>
        <v>0</v>
      </c>
      <c r="N45" s="238"/>
      <c r="O45" s="238">
        <f t="shared" si="2"/>
        <v>0</v>
      </c>
      <c r="P45" s="238"/>
      <c r="Q45" s="238">
        <f t="shared" si="3"/>
        <v>0</v>
      </c>
      <c r="R45" s="238"/>
      <c r="S45" s="238">
        <f t="shared" si="4"/>
        <v>0</v>
      </c>
      <c r="T45" s="238"/>
      <c r="U45" s="238">
        <f t="shared" si="5"/>
        <v>0</v>
      </c>
      <c r="V45" s="238">
        <f>16*0</f>
        <v>0</v>
      </c>
      <c r="W45" s="252">
        <f>V45*G45</f>
        <v>0</v>
      </c>
      <c r="X45" s="238">
        <f>16*0</f>
        <v>0</v>
      </c>
      <c r="Y45" s="238">
        <f t="shared" si="7"/>
        <v>0</v>
      </c>
      <c r="Z45" s="238"/>
      <c r="AA45" s="238">
        <f t="shared" si="8"/>
        <v>0</v>
      </c>
      <c r="AB45" s="238"/>
      <c r="AC45" s="238">
        <f t="shared" si="9"/>
        <v>0</v>
      </c>
      <c r="AD45" s="238"/>
      <c r="AE45" s="238">
        <f t="shared" si="10"/>
        <v>0</v>
      </c>
      <c r="AF45" s="238"/>
      <c r="AG45" s="238">
        <f t="shared" si="11"/>
        <v>0</v>
      </c>
      <c r="AH45" s="238"/>
      <c r="AI45" s="238">
        <f t="shared" si="32"/>
        <v>0</v>
      </c>
      <c r="AJ45" s="238"/>
      <c r="AK45" s="238"/>
      <c r="AL45" s="238"/>
      <c r="AM45" s="238"/>
      <c r="AN45" s="238"/>
      <c r="AO45" s="238">
        <f t="shared" si="33"/>
        <v>0</v>
      </c>
      <c r="AP45" s="238"/>
      <c r="AQ45" s="238">
        <f t="shared" si="34"/>
        <v>0</v>
      </c>
      <c r="AR45" s="238"/>
      <c r="AS45" s="238"/>
      <c r="AT45" s="238"/>
      <c r="AU45" s="238">
        <f t="shared" si="36"/>
        <v>0</v>
      </c>
      <c r="AV45" s="238"/>
      <c r="AW45" s="238">
        <f t="shared" si="19"/>
        <v>0</v>
      </c>
      <c r="AX45" s="238"/>
      <c r="AY45" s="40">
        <f t="shared" si="37"/>
        <v>0</v>
      </c>
      <c r="AZ45" s="238"/>
      <c r="BA45" s="238">
        <f t="shared" si="38"/>
        <v>0</v>
      </c>
      <c r="BB45" s="238"/>
      <c r="BC45" s="238">
        <f t="shared" si="39"/>
        <v>0</v>
      </c>
      <c r="BD45" s="238"/>
      <c r="BE45" s="238">
        <f t="shared" si="23"/>
        <v>0</v>
      </c>
      <c r="BF45" s="238"/>
      <c r="BG45" s="238">
        <f t="shared" si="24"/>
        <v>0</v>
      </c>
      <c r="BH45" s="238"/>
      <c r="BI45" s="238">
        <f t="shared" si="25"/>
        <v>0</v>
      </c>
      <c r="BJ45" s="238"/>
      <c r="BK45" s="238">
        <f t="shared" si="26"/>
        <v>0</v>
      </c>
      <c r="BL45" s="238"/>
      <c r="BM45" s="238">
        <f t="shared" si="27"/>
        <v>0</v>
      </c>
      <c r="BN45" s="238"/>
      <c r="BO45" s="238">
        <f t="shared" si="28"/>
        <v>0</v>
      </c>
      <c r="BP45" s="238"/>
      <c r="BQ45" s="238">
        <f t="shared" si="30"/>
        <v>0</v>
      </c>
      <c r="BR45" s="238">
        <f t="shared" si="31"/>
        <v>0</v>
      </c>
      <c r="BS45" s="238">
        <f t="shared" si="31"/>
        <v>0</v>
      </c>
    </row>
    <row r="46" spans="1:71" ht="12.75">
      <c r="A46" s="237">
        <v>35</v>
      </c>
      <c r="B46" s="244" t="s">
        <v>204</v>
      </c>
      <c r="C46" s="246"/>
      <c r="D46" s="246"/>
      <c r="E46" s="235"/>
      <c r="F46" s="234" t="s">
        <v>23</v>
      </c>
      <c r="G46" s="234">
        <v>6000</v>
      </c>
      <c r="H46" s="238"/>
      <c r="I46" s="238">
        <f t="shared" si="0"/>
        <v>0</v>
      </c>
      <c r="J46" s="238"/>
      <c r="K46" s="238">
        <f t="shared" si="29"/>
        <v>0</v>
      </c>
      <c r="L46" s="238"/>
      <c r="M46" s="238">
        <f t="shared" si="1"/>
        <v>0</v>
      </c>
      <c r="N46" s="238"/>
      <c r="O46" s="238">
        <f t="shared" si="2"/>
        <v>0</v>
      </c>
      <c r="P46" s="238"/>
      <c r="Q46" s="238">
        <f t="shared" si="3"/>
        <v>0</v>
      </c>
      <c r="R46" s="238"/>
      <c r="S46" s="238">
        <f t="shared" si="4"/>
        <v>0</v>
      </c>
      <c r="T46" s="238"/>
      <c r="U46" s="238">
        <f t="shared" si="5"/>
        <v>0</v>
      </c>
      <c r="V46" s="238"/>
      <c r="W46" s="252">
        <f t="shared" si="6"/>
        <v>0</v>
      </c>
      <c r="X46" s="238"/>
      <c r="Y46" s="238">
        <f t="shared" si="7"/>
        <v>0</v>
      </c>
      <c r="Z46" s="238"/>
      <c r="AA46" s="238">
        <f t="shared" si="8"/>
        <v>0</v>
      </c>
      <c r="AB46" s="238"/>
      <c r="AC46" s="238">
        <f t="shared" si="9"/>
        <v>0</v>
      </c>
      <c r="AD46" s="238"/>
      <c r="AE46" s="238">
        <f t="shared" si="10"/>
        <v>0</v>
      </c>
      <c r="AF46" s="238"/>
      <c r="AG46" s="238">
        <f t="shared" si="11"/>
        <v>0</v>
      </c>
      <c r="AH46" s="238"/>
      <c r="AI46" s="238">
        <f t="shared" si="32"/>
        <v>0</v>
      </c>
      <c r="AJ46" s="238"/>
      <c r="AK46" s="238"/>
      <c r="AL46" s="238"/>
      <c r="AM46" s="238"/>
      <c r="AN46" s="238"/>
      <c r="AO46" s="238">
        <f t="shared" si="33"/>
        <v>0</v>
      </c>
      <c r="AP46" s="238"/>
      <c r="AQ46" s="238">
        <f t="shared" si="34"/>
        <v>0</v>
      </c>
      <c r="AR46" s="238"/>
      <c r="AS46" s="238"/>
      <c r="AT46" s="238"/>
      <c r="AU46" s="238">
        <f t="shared" si="36"/>
        <v>0</v>
      </c>
      <c r="AV46" s="238"/>
      <c r="AW46" s="238">
        <f t="shared" si="19"/>
        <v>0</v>
      </c>
      <c r="AX46" s="238"/>
      <c r="AY46" s="40">
        <f t="shared" si="37"/>
        <v>0</v>
      </c>
      <c r="AZ46" s="238"/>
      <c r="BA46" s="238">
        <f t="shared" si="38"/>
        <v>0</v>
      </c>
      <c r="BB46" s="238"/>
      <c r="BC46" s="238">
        <f t="shared" si="39"/>
        <v>0</v>
      </c>
      <c r="BD46" s="238"/>
      <c r="BE46" s="238">
        <f t="shared" si="23"/>
        <v>0</v>
      </c>
      <c r="BF46" s="238"/>
      <c r="BG46" s="238">
        <f t="shared" si="24"/>
        <v>0</v>
      </c>
      <c r="BH46" s="238"/>
      <c r="BI46" s="238">
        <f t="shared" si="25"/>
        <v>0</v>
      </c>
      <c r="BJ46" s="238">
        <v>16</v>
      </c>
      <c r="BK46" s="238">
        <f t="shared" si="26"/>
        <v>96000</v>
      </c>
      <c r="BL46" s="238"/>
      <c r="BM46" s="238">
        <f t="shared" si="27"/>
        <v>0</v>
      </c>
      <c r="BN46" s="238"/>
      <c r="BO46" s="238">
        <f t="shared" si="28"/>
        <v>0</v>
      </c>
      <c r="BP46" s="238"/>
      <c r="BQ46" s="238">
        <f t="shared" si="30"/>
        <v>0</v>
      </c>
      <c r="BR46" s="238">
        <f t="shared" si="31"/>
        <v>16</v>
      </c>
      <c r="BS46" s="238">
        <f t="shared" si="31"/>
        <v>96000</v>
      </c>
    </row>
    <row r="47" spans="1:71" ht="12.75">
      <c r="A47" s="237">
        <v>36</v>
      </c>
      <c r="B47" s="468" t="s">
        <v>205</v>
      </c>
      <c r="C47" s="469"/>
      <c r="D47" s="469"/>
      <c r="E47" s="470"/>
      <c r="F47" s="234" t="s">
        <v>153</v>
      </c>
      <c r="G47" s="234">
        <v>900</v>
      </c>
      <c r="H47" s="238"/>
      <c r="I47" s="238">
        <f t="shared" si="0"/>
        <v>0</v>
      </c>
      <c r="J47" s="238"/>
      <c r="K47" s="238">
        <f t="shared" si="29"/>
        <v>0</v>
      </c>
      <c r="L47" s="238"/>
      <c r="M47" s="238">
        <f t="shared" si="1"/>
        <v>0</v>
      </c>
      <c r="N47" s="238"/>
      <c r="O47" s="238">
        <f t="shared" si="2"/>
        <v>0</v>
      </c>
      <c r="P47" s="238"/>
      <c r="Q47" s="238">
        <f t="shared" si="3"/>
        <v>0</v>
      </c>
      <c r="R47" s="238"/>
      <c r="S47" s="238">
        <f t="shared" si="4"/>
        <v>0</v>
      </c>
      <c r="T47" s="238"/>
      <c r="U47" s="238">
        <f t="shared" si="5"/>
        <v>0</v>
      </c>
      <c r="V47" s="238"/>
      <c r="W47" s="252">
        <f t="shared" si="6"/>
        <v>0</v>
      </c>
      <c r="X47" s="238"/>
      <c r="Y47" s="238">
        <f t="shared" si="7"/>
        <v>0</v>
      </c>
      <c r="Z47" s="238"/>
      <c r="AA47" s="238">
        <f t="shared" si="8"/>
        <v>0</v>
      </c>
      <c r="AB47" s="238"/>
      <c r="AC47" s="238">
        <f t="shared" si="9"/>
        <v>0</v>
      </c>
      <c r="AD47" s="238"/>
      <c r="AE47" s="238">
        <f t="shared" si="10"/>
        <v>0</v>
      </c>
      <c r="AF47" s="238"/>
      <c r="AG47" s="238">
        <f t="shared" si="11"/>
        <v>0</v>
      </c>
      <c r="AH47" s="238"/>
      <c r="AI47" s="238">
        <f t="shared" si="32"/>
        <v>0</v>
      </c>
      <c r="AJ47" s="238"/>
      <c r="AK47" s="238"/>
      <c r="AL47" s="238"/>
      <c r="AM47" s="238"/>
      <c r="AN47" s="238"/>
      <c r="AO47" s="238">
        <f t="shared" si="33"/>
        <v>0</v>
      </c>
      <c r="AP47" s="238"/>
      <c r="AQ47" s="238">
        <f t="shared" si="34"/>
        <v>0</v>
      </c>
      <c r="AR47" s="238"/>
      <c r="AS47" s="238"/>
      <c r="AT47" s="238"/>
      <c r="AU47" s="238">
        <f t="shared" si="36"/>
        <v>0</v>
      </c>
      <c r="AV47" s="238"/>
      <c r="AW47" s="238">
        <f t="shared" si="19"/>
        <v>0</v>
      </c>
      <c r="AX47" s="238"/>
      <c r="AY47" s="40">
        <f t="shared" si="37"/>
        <v>0</v>
      </c>
      <c r="AZ47" s="238"/>
      <c r="BA47" s="238">
        <f t="shared" si="38"/>
        <v>0</v>
      </c>
      <c r="BB47" s="238"/>
      <c r="BC47" s="238">
        <f t="shared" si="39"/>
        <v>0</v>
      </c>
      <c r="BD47" s="238"/>
      <c r="BE47" s="238">
        <f t="shared" si="23"/>
        <v>0</v>
      </c>
      <c r="BF47" s="238"/>
      <c r="BG47" s="238">
        <f t="shared" si="24"/>
        <v>0</v>
      </c>
      <c r="BH47" s="238"/>
      <c r="BI47" s="238">
        <f t="shared" si="25"/>
        <v>0</v>
      </c>
      <c r="BJ47" s="238"/>
      <c r="BK47" s="238">
        <f t="shared" si="26"/>
        <v>0</v>
      </c>
      <c r="BL47" s="238">
        <v>100</v>
      </c>
      <c r="BM47" s="238">
        <f t="shared" si="27"/>
        <v>90000</v>
      </c>
      <c r="BN47" s="238"/>
      <c r="BO47" s="238">
        <f t="shared" si="28"/>
        <v>0</v>
      </c>
      <c r="BP47" s="238"/>
      <c r="BQ47" s="238">
        <f t="shared" si="30"/>
        <v>0</v>
      </c>
      <c r="BR47" s="238">
        <f t="shared" si="31"/>
        <v>100</v>
      </c>
      <c r="BS47" s="238">
        <f t="shared" si="31"/>
        <v>90000</v>
      </c>
    </row>
    <row r="48" spans="1:71" ht="12.75">
      <c r="A48" s="237">
        <v>37</v>
      </c>
      <c r="B48" s="468" t="s">
        <v>206</v>
      </c>
      <c r="C48" s="469"/>
      <c r="D48" s="469"/>
      <c r="E48" s="470"/>
      <c r="F48" s="234" t="s">
        <v>153</v>
      </c>
      <c r="G48" s="234">
        <v>650</v>
      </c>
      <c r="H48" s="238"/>
      <c r="I48" s="238">
        <f>H48*G48</f>
        <v>0</v>
      </c>
      <c r="J48" s="238"/>
      <c r="K48" s="238">
        <f>J48*G48</f>
        <v>0</v>
      </c>
      <c r="L48" s="238"/>
      <c r="M48" s="238">
        <f>L48*G48</f>
        <v>0</v>
      </c>
      <c r="N48" s="238"/>
      <c r="O48" s="238">
        <f>N48*G48</f>
        <v>0</v>
      </c>
      <c r="P48" s="238"/>
      <c r="Q48" s="238">
        <f>P48*G48</f>
        <v>0</v>
      </c>
      <c r="R48" s="238"/>
      <c r="S48" s="238">
        <f>R48*G48</f>
        <v>0</v>
      </c>
      <c r="T48" s="238"/>
      <c r="U48" s="238">
        <f>T48*G48</f>
        <v>0</v>
      </c>
      <c r="V48" s="238"/>
      <c r="W48" s="252">
        <f>V48*G48</f>
        <v>0</v>
      </c>
      <c r="X48" s="238"/>
      <c r="Y48" s="238">
        <f>X48*G48</f>
        <v>0</v>
      </c>
      <c r="Z48" s="238"/>
      <c r="AA48" s="238">
        <f>Z48*G48</f>
        <v>0</v>
      </c>
      <c r="AB48" s="238"/>
      <c r="AC48" s="238">
        <f>AB48*G48</f>
        <v>0</v>
      </c>
      <c r="AD48" s="238"/>
      <c r="AE48" s="238">
        <f>AD48*G48</f>
        <v>0</v>
      </c>
      <c r="AF48" s="238"/>
      <c r="AG48" s="238">
        <f>AF48*G48</f>
        <v>0</v>
      </c>
      <c r="AH48" s="238"/>
      <c r="AI48" s="238">
        <f>AH48*G48</f>
        <v>0</v>
      </c>
      <c r="AJ48" s="238"/>
      <c r="AK48" s="238"/>
      <c r="AL48" s="238"/>
      <c r="AM48" s="238"/>
      <c r="AN48" s="238"/>
      <c r="AO48" s="238">
        <f>AN48*G48</f>
        <v>0</v>
      </c>
      <c r="AP48" s="238"/>
      <c r="AQ48" s="238">
        <f>AP48*G48</f>
        <v>0</v>
      </c>
      <c r="AR48" s="238"/>
      <c r="AS48" s="238"/>
      <c r="AT48" s="238"/>
      <c r="AU48" s="238">
        <f>AT48*G48</f>
        <v>0</v>
      </c>
      <c r="AV48" s="238"/>
      <c r="AW48" s="238">
        <f>AV48*G48</f>
        <v>0</v>
      </c>
      <c r="AX48" s="238"/>
      <c r="AY48" s="40">
        <f>AX48*G48</f>
        <v>0</v>
      </c>
      <c r="AZ48" s="238"/>
      <c r="BA48" s="238">
        <f>AZ48*G48</f>
        <v>0</v>
      </c>
      <c r="BB48" s="238"/>
      <c r="BC48" s="238">
        <f t="shared" si="39"/>
        <v>0</v>
      </c>
      <c r="BD48" s="238"/>
      <c r="BE48" s="238">
        <f>BD48*G48</f>
        <v>0</v>
      </c>
      <c r="BF48" s="238"/>
      <c r="BG48" s="238">
        <f>BF48*G48</f>
        <v>0</v>
      </c>
      <c r="BH48" s="238"/>
      <c r="BI48" s="238">
        <f>BH48*G48</f>
        <v>0</v>
      </c>
      <c r="BJ48" s="238"/>
      <c r="BK48" s="238">
        <f>BJ48*G48</f>
        <v>0</v>
      </c>
      <c r="BL48" s="238"/>
      <c r="BM48" s="238">
        <f t="shared" si="27"/>
        <v>0</v>
      </c>
      <c r="BN48" s="238"/>
      <c r="BO48" s="238">
        <f t="shared" si="28"/>
        <v>0</v>
      </c>
      <c r="BP48" s="238"/>
      <c r="BQ48" s="238">
        <f t="shared" si="30"/>
        <v>0</v>
      </c>
      <c r="BR48" s="238">
        <f t="shared" si="31"/>
        <v>0</v>
      </c>
      <c r="BS48" s="238">
        <f t="shared" si="31"/>
        <v>0</v>
      </c>
    </row>
    <row r="49" spans="1:71" ht="12.75">
      <c r="A49" s="237">
        <v>38</v>
      </c>
      <c r="B49" s="471" t="s">
        <v>207</v>
      </c>
      <c r="C49" s="472"/>
      <c r="D49" s="472"/>
      <c r="E49" s="473"/>
      <c r="F49" s="234" t="s">
        <v>153</v>
      </c>
      <c r="G49" s="234">
        <v>100</v>
      </c>
      <c r="H49" s="238"/>
      <c r="I49" s="238">
        <f t="shared" si="0"/>
        <v>0</v>
      </c>
      <c r="J49" s="238"/>
      <c r="K49" s="238">
        <f t="shared" si="29"/>
        <v>0</v>
      </c>
      <c r="L49" s="238"/>
      <c r="M49" s="238">
        <f t="shared" si="1"/>
        <v>0</v>
      </c>
      <c r="N49" s="238"/>
      <c r="O49" s="238">
        <f t="shared" si="2"/>
        <v>0</v>
      </c>
      <c r="P49" s="238"/>
      <c r="Q49" s="238">
        <f t="shared" si="3"/>
        <v>0</v>
      </c>
      <c r="R49" s="238"/>
      <c r="S49" s="238">
        <f t="shared" si="4"/>
        <v>0</v>
      </c>
      <c r="T49" s="238"/>
      <c r="U49" s="238">
        <f t="shared" si="5"/>
        <v>0</v>
      </c>
      <c r="V49" s="238"/>
      <c r="W49" s="252">
        <f t="shared" si="6"/>
        <v>0</v>
      </c>
      <c r="X49" s="238"/>
      <c r="Y49" s="238">
        <f t="shared" si="7"/>
        <v>0</v>
      </c>
      <c r="Z49" s="238"/>
      <c r="AA49" s="238">
        <f t="shared" si="8"/>
        <v>0</v>
      </c>
      <c r="AB49" s="238"/>
      <c r="AC49" s="238">
        <f t="shared" si="9"/>
        <v>0</v>
      </c>
      <c r="AD49" s="238"/>
      <c r="AE49" s="238">
        <f t="shared" si="10"/>
        <v>0</v>
      </c>
      <c r="AF49" s="238"/>
      <c r="AG49" s="238">
        <f t="shared" si="11"/>
        <v>0</v>
      </c>
      <c r="AH49" s="238"/>
      <c r="AI49" s="238">
        <f t="shared" si="32"/>
        <v>0</v>
      </c>
      <c r="AJ49" s="238"/>
      <c r="AK49" s="238"/>
      <c r="AL49" s="238"/>
      <c r="AM49" s="238"/>
      <c r="AN49" s="238"/>
      <c r="AO49" s="238">
        <f t="shared" si="33"/>
        <v>0</v>
      </c>
      <c r="AP49" s="238"/>
      <c r="AQ49" s="238">
        <f t="shared" si="34"/>
        <v>0</v>
      </c>
      <c r="AR49" s="238"/>
      <c r="AS49" s="238"/>
      <c r="AT49" s="238"/>
      <c r="AU49" s="238">
        <f t="shared" si="36"/>
        <v>0</v>
      </c>
      <c r="AV49" s="238"/>
      <c r="AW49" s="238">
        <f t="shared" si="19"/>
        <v>0</v>
      </c>
      <c r="AX49" s="238"/>
      <c r="AY49" s="40">
        <f t="shared" si="37"/>
        <v>0</v>
      </c>
      <c r="AZ49" s="238"/>
      <c r="BA49" s="238">
        <f t="shared" si="38"/>
        <v>0</v>
      </c>
      <c r="BB49" s="238"/>
      <c r="BC49" s="238">
        <f t="shared" si="39"/>
        <v>0</v>
      </c>
      <c r="BD49" s="238"/>
      <c r="BE49" s="238">
        <f t="shared" si="23"/>
        <v>0</v>
      </c>
      <c r="BF49" s="238"/>
      <c r="BG49" s="238">
        <f t="shared" si="24"/>
        <v>0</v>
      </c>
      <c r="BH49" s="238"/>
      <c r="BI49" s="238">
        <f t="shared" si="25"/>
        <v>0</v>
      </c>
      <c r="BJ49" s="238"/>
      <c r="BK49" s="238">
        <f t="shared" si="26"/>
        <v>0</v>
      </c>
      <c r="BL49" s="238"/>
      <c r="BM49" s="238">
        <f t="shared" si="27"/>
        <v>0</v>
      </c>
      <c r="BN49" s="238">
        <v>28.8</v>
      </c>
      <c r="BO49" s="238">
        <f t="shared" si="28"/>
        <v>2880</v>
      </c>
      <c r="BP49" s="238"/>
      <c r="BQ49" s="238">
        <f t="shared" si="30"/>
        <v>0</v>
      </c>
      <c r="BR49" s="238">
        <f t="shared" si="31"/>
        <v>28.8</v>
      </c>
      <c r="BS49" s="238">
        <f t="shared" si="31"/>
        <v>2880</v>
      </c>
    </row>
    <row r="50" spans="1:71" ht="15">
      <c r="A50" s="477" t="s">
        <v>208</v>
      </c>
      <c r="B50" s="478"/>
      <c r="C50" s="478"/>
      <c r="D50" s="478"/>
      <c r="E50" s="479"/>
      <c r="F50" s="234"/>
      <c r="G50" s="234"/>
      <c r="H50" s="238"/>
      <c r="I50" s="238">
        <f t="shared" si="0"/>
        <v>0</v>
      </c>
      <c r="J50" s="238"/>
      <c r="K50" s="238">
        <f t="shared" si="29"/>
        <v>0</v>
      </c>
      <c r="L50" s="238"/>
      <c r="M50" s="238">
        <f t="shared" si="1"/>
        <v>0</v>
      </c>
      <c r="N50" s="238"/>
      <c r="O50" s="238">
        <f t="shared" si="2"/>
        <v>0</v>
      </c>
      <c r="P50" s="238"/>
      <c r="Q50" s="238">
        <f t="shared" si="3"/>
        <v>0</v>
      </c>
      <c r="R50" s="238"/>
      <c r="S50" s="238">
        <f t="shared" si="4"/>
        <v>0</v>
      </c>
      <c r="T50" s="238"/>
      <c r="U50" s="238">
        <f t="shared" si="5"/>
        <v>0</v>
      </c>
      <c r="V50" s="238"/>
      <c r="W50" s="252">
        <f t="shared" si="6"/>
        <v>0</v>
      </c>
      <c r="X50" s="238"/>
      <c r="Y50" s="238">
        <f t="shared" si="7"/>
        <v>0</v>
      </c>
      <c r="Z50" s="238"/>
      <c r="AA50" s="238">
        <f t="shared" si="8"/>
        <v>0</v>
      </c>
      <c r="AB50" s="238"/>
      <c r="AC50" s="238">
        <f t="shared" si="9"/>
        <v>0</v>
      </c>
      <c r="AD50" s="238"/>
      <c r="AE50" s="238">
        <f t="shared" si="10"/>
        <v>0</v>
      </c>
      <c r="AF50" s="238"/>
      <c r="AG50" s="238">
        <f t="shared" si="11"/>
        <v>0</v>
      </c>
      <c r="AH50" s="238"/>
      <c r="AI50" s="238">
        <f t="shared" si="32"/>
        <v>0</v>
      </c>
      <c r="AJ50" s="238"/>
      <c r="AK50" s="238">
        <f t="shared" si="13"/>
        <v>0</v>
      </c>
      <c r="AL50" s="238"/>
      <c r="AM50" s="238">
        <f t="shared" si="14"/>
        <v>0</v>
      </c>
      <c r="AN50" s="238"/>
      <c r="AO50" s="238">
        <f t="shared" si="33"/>
        <v>0</v>
      </c>
      <c r="AP50" s="238"/>
      <c r="AQ50" s="238">
        <f t="shared" si="34"/>
        <v>0</v>
      </c>
      <c r="AR50" s="238"/>
      <c r="AS50" s="238">
        <f t="shared" si="35"/>
        <v>0</v>
      </c>
      <c r="AT50" s="238"/>
      <c r="AU50" s="238">
        <f t="shared" si="36"/>
        <v>0</v>
      </c>
      <c r="AV50" s="238"/>
      <c r="AW50" s="238">
        <f t="shared" si="19"/>
        <v>0</v>
      </c>
      <c r="AX50" s="238"/>
      <c r="AY50" s="40">
        <f t="shared" si="37"/>
        <v>0</v>
      </c>
      <c r="AZ50" s="238"/>
      <c r="BA50" s="238">
        <f t="shared" si="38"/>
        <v>0</v>
      </c>
      <c r="BB50" s="238"/>
      <c r="BC50" s="238">
        <f t="shared" si="39"/>
        <v>0</v>
      </c>
      <c r="BD50" s="238"/>
      <c r="BE50" s="238">
        <f t="shared" si="23"/>
        <v>0</v>
      </c>
      <c r="BF50" s="238"/>
      <c r="BG50" s="238">
        <f t="shared" si="24"/>
        <v>0</v>
      </c>
      <c r="BH50" s="238"/>
      <c r="BI50" s="238">
        <f t="shared" si="25"/>
        <v>0</v>
      </c>
      <c r="BJ50" s="238"/>
      <c r="BK50" s="238">
        <f t="shared" si="26"/>
        <v>0</v>
      </c>
      <c r="BL50" s="238"/>
      <c r="BM50" s="238">
        <f t="shared" si="27"/>
        <v>0</v>
      </c>
      <c r="BN50" s="238"/>
      <c r="BO50" s="238">
        <f t="shared" si="28"/>
        <v>0</v>
      </c>
      <c r="BP50" s="238"/>
      <c r="BQ50" s="238">
        <f t="shared" si="30"/>
        <v>0</v>
      </c>
      <c r="BR50" s="238">
        <f t="shared" si="31"/>
        <v>0</v>
      </c>
      <c r="BS50" s="238">
        <f t="shared" si="31"/>
        <v>0</v>
      </c>
    </row>
    <row r="51" spans="1:71" ht="12.75">
      <c r="A51" s="237">
        <v>39</v>
      </c>
      <c r="B51" s="471" t="s">
        <v>209</v>
      </c>
      <c r="C51" s="472"/>
      <c r="D51" s="472"/>
      <c r="E51" s="473"/>
      <c r="F51" s="234" t="s">
        <v>153</v>
      </c>
      <c r="G51" s="234">
        <v>550</v>
      </c>
      <c r="H51" s="238">
        <f>100</f>
        <v>100</v>
      </c>
      <c r="I51" s="238">
        <f t="shared" si="0"/>
        <v>55000</v>
      </c>
      <c r="J51" s="238"/>
      <c r="K51" s="238">
        <f t="shared" si="29"/>
        <v>0</v>
      </c>
      <c r="L51" s="238">
        <v>90</v>
      </c>
      <c r="M51" s="238">
        <f t="shared" si="1"/>
        <v>49500</v>
      </c>
      <c r="N51" s="238"/>
      <c r="O51" s="238">
        <f t="shared" si="2"/>
        <v>0</v>
      </c>
      <c r="P51" s="238">
        <v>90</v>
      </c>
      <c r="Q51" s="238">
        <f t="shared" si="3"/>
        <v>49500</v>
      </c>
      <c r="R51" s="238"/>
      <c r="S51" s="238">
        <f t="shared" si="4"/>
        <v>0</v>
      </c>
      <c r="T51" s="238"/>
      <c r="U51" s="238">
        <f t="shared" si="5"/>
        <v>0</v>
      </c>
      <c r="V51" s="238"/>
      <c r="W51" s="252">
        <f t="shared" si="6"/>
        <v>0</v>
      </c>
      <c r="X51" s="238"/>
      <c r="Y51" s="238">
        <f t="shared" si="7"/>
        <v>0</v>
      </c>
      <c r="Z51" s="238"/>
      <c r="AA51" s="238">
        <f t="shared" si="8"/>
        <v>0</v>
      </c>
      <c r="AB51" s="238"/>
      <c r="AC51" s="238">
        <f t="shared" si="9"/>
        <v>0</v>
      </c>
      <c r="AD51" s="238">
        <v>113</v>
      </c>
      <c r="AE51" s="238">
        <f t="shared" si="10"/>
        <v>62150</v>
      </c>
      <c r="AF51" s="238">
        <v>113</v>
      </c>
      <c r="AG51" s="238">
        <f t="shared" si="11"/>
        <v>62150</v>
      </c>
      <c r="AH51" s="238"/>
      <c r="AI51" s="238">
        <f t="shared" si="32"/>
        <v>0</v>
      </c>
      <c r="AJ51" s="238"/>
      <c r="AK51" s="238">
        <f t="shared" si="13"/>
        <v>0</v>
      </c>
      <c r="AL51" s="238"/>
      <c r="AM51" s="238">
        <f t="shared" si="14"/>
        <v>0</v>
      </c>
      <c r="AN51" s="238">
        <v>90</v>
      </c>
      <c r="AO51" s="238">
        <f t="shared" si="33"/>
        <v>49500</v>
      </c>
      <c r="AP51" s="238"/>
      <c r="AQ51" s="238">
        <f t="shared" si="34"/>
        <v>0</v>
      </c>
      <c r="AR51" s="238"/>
      <c r="AS51" s="238">
        <f t="shared" si="35"/>
        <v>0</v>
      </c>
      <c r="AT51" s="238">
        <v>90</v>
      </c>
      <c r="AU51" s="238">
        <f t="shared" si="36"/>
        <v>49500</v>
      </c>
      <c r="AV51" s="238"/>
      <c r="AW51" s="238">
        <f t="shared" si="19"/>
        <v>0</v>
      </c>
      <c r="AX51" s="238"/>
      <c r="AY51" s="40">
        <f t="shared" si="37"/>
        <v>0</v>
      </c>
      <c r="AZ51" s="238">
        <v>40</v>
      </c>
      <c r="BA51" s="238">
        <f t="shared" si="38"/>
        <v>22000</v>
      </c>
      <c r="BB51" s="238">
        <v>100</v>
      </c>
      <c r="BC51" s="238">
        <f t="shared" si="39"/>
        <v>55000</v>
      </c>
      <c r="BD51" s="238"/>
      <c r="BE51" s="238">
        <f t="shared" si="23"/>
        <v>0</v>
      </c>
      <c r="BF51" s="238"/>
      <c r="BG51" s="238">
        <f t="shared" si="24"/>
        <v>0</v>
      </c>
      <c r="BH51" s="238"/>
      <c r="BI51" s="238">
        <f t="shared" si="25"/>
        <v>0</v>
      </c>
      <c r="BJ51" s="238"/>
      <c r="BK51" s="238">
        <f t="shared" si="26"/>
        <v>0</v>
      </c>
      <c r="BL51" s="238"/>
      <c r="BM51" s="238">
        <f t="shared" si="27"/>
        <v>0</v>
      </c>
      <c r="BN51" s="238"/>
      <c r="BO51" s="238">
        <f t="shared" si="28"/>
        <v>0</v>
      </c>
      <c r="BP51" s="238"/>
      <c r="BQ51" s="238">
        <f t="shared" si="30"/>
        <v>0</v>
      </c>
      <c r="BR51" s="238">
        <f t="shared" si="31"/>
        <v>826</v>
      </c>
      <c r="BS51" s="238">
        <f t="shared" si="31"/>
        <v>454300</v>
      </c>
    </row>
    <row r="52" spans="1:71" ht="12.75">
      <c r="A52" s="237">
        <v>40</v>
      </c>
      <c r="B52" s="468" t="s">
        <v>210</v>
      </c>
      <c r="C52" s="469"/>
      <c r="D52" s="469"/>
      <c r="E52" s="470"/>
      <c r="F52" s="234" t="s">
        <v>153</v>
      </c>
      <c r="G52" s="234">
        <v>800</v>
      </c>
      <c r="H52" s="238"/>
      <c r="I52" s="238">
        <f t="shared" si="0"/>
        <v>0</v>
      </c>
      <c r="J52" s="238"/>
      <c r="K52" s="238">
        <f t="shared" si="29"/>
        <v>0</v>
      </c>
      <c r="L52" s="238"/>
      <c r="M52" s="238">
        <f t="shared" si="1"/>
        <v>0</v>
      </c>
      <c r="N52" s="238"/>
      <c r="O52" s="238">
        <f t="shared" si="2"/>
        <v>0</v>
      </c>
      <c r="P52" s="238"/>
      <c r="Q52" s="238">
        <f t="shared" si="3"/>
        <v>0</v>
      </c>
      <c r="R52" s="238"/>
      <c r="S52" s="238">
        <f t="shared" si="4"/>
        <v>0</v>
      </c>
      <c r="T52" s="238"/>
      <c r="U52" s="238">
        <f t="shared" si="5"/>
        <v>0</v>
      </c>
      <c r="V52" s="238"/>
      <c r="W52" s="252">
        <f t="shared" si="6"/>
        <v>0</v>
      </c>
      <c r="X52" s="238"/>
      <c r="Y52" s="238">
        <f t="shared" si="7"/>
        <v>0</v>
      </c>
      <c r="Z52" s="238"/>
      <c r="AA52" s="238">
        <f t="shared" si="8"/>
        <v>0</v>
      </c>
      <c r="AB52" s="238"/>
      <c r="AC52" s="238">
        <f t="shared" si="9"/>
        <v>0</v>
      </c>
      <c r="AD52" s="238"/>
      <c r="AE52" s="238">
        <f t="shared" si="10"/>
        <v>0</v>
      </c>
      <c r="AF52" s="238"/>
      <c r="AG52" s="238">
        <f t="shared" si="11"/>
        <v>0</v>
      </c>
      <c r="AH52" s="238"/>
      <c r="AI52" s="238">
        <f t="shared" si="32"/>
        <v>0</v>
      </c>
      <c r="AJ52" s="238"/>
      <c r="AK52" s="238">
        <f t="shared" si="13"/>
        <v>0</v>
      </c>
      <c r="AL52" s="238"/>
      <c r="AM52" s="238">
        <f t="shared" si="14"/>
        <v>0</v>
      </c>
      <c r="AN52" s="238"/>
      <c r="AO52" s="238">
        <f t="shared" si="33"/>
        <v>0</v>
      </c>
      <c r="AP52" s="238"/>
      <c r="AQ52" s="238">
        <f t="shared" si="34"/>
        <v>0</v>
      </c>
      <c r="AR52" s="238"/>
      <c r="AS52" s="238">
        <f t="shared" si="35"/>
        <v>0</v>
      </c>
      <c r="AT52" s="238"/>
      <c r="AU52" s="238">
        <f t="shared" si="36"/>
        <v>0</v>
      </c>
      <c r="AV52" s="238"/>
      <c r="AW52" s="238">
        <f t="shared" si="19"/>
        <v>0</v>
      </c>
      <c r="AX52" s="238"/>
      <c r="AY52" s="40">
        <f t="shared" si="37"/>
        <v>0</v>
      </c>
      <c r="AZ52" s="238"/>
      <c r="BA52" s="238">
        <f t="shared" si="38"/>
        <v>0</v>
      </c>
      <c r="BB52" s="238"/>
      <c r="BC52" s="238">
        <f t="shared" si="39"/>
        <v>0</v>
      </c>
      <c r="BD52" s="238"/>
      <c r="BE52" s="238">
        <f t="shared" si="23"/>
        <v>0</v>
      </c>
      <c r="BF52" s="238"/>
      <c r="BG52" s="238">
        <f t="shared" si="24"/>
        <v>0</v>
      </c>
      <c r="BH52" s="238"/>
      <c r="BI52" s="238">
        <f t="shared" si="25"/>
        <v>0</v>
      </c>
      <c r="BJ52" s="238"/>
      <c r="BK52" s="238">
        <f t="shared" si="26"/>
        <v>0</v>
      </c>
      <c r="BL52" s="238"/>
      <c r="BM52" s="238">
        <f t="shared" si="27"/>
        <v>0</v>
      </c>
      <c r="BN52" s="238"/>
      <c r="BO52" s="238">
        <f t="shared" si="28"/>
        <v>0</v>
      </c>
      <c r="BP52" s="238"/>
      <c r="BQ52" s="238">
        <f t="shared" si="30"/>
        <v>0</v>
      </c>
      <c r="BR52" s="238">
        <f t="shared" si="31"/>
        <v>0</v>
      </c>
      <c r="BS52" s="238">
        <f t="shared" si="31"/>
        <v>0</v>
      </c>
    </row>
    <row r="53" spans="1:71" ht="12.75">
      <c r="A53" s="237">
        <v>41</v>
      </c>
      <c r="B53" s="468" t="s">
        <v>211</v>
      </c>
      <c r="C53" s="469"/>
      <c r="D53" s="469"/>
      <c r="E53" s="470"/>
      <c r="F53" s="234" t="s">
        <v>153</v>
      </c>
      <c r="G53" s="234">
        <v>700</v>
      </c>
      <c r="H53" s="238"/>
      <c r="I53" s="238">
        <f t="shared" si="0"/>
        <v>0</v>
      </c>
      <c r="J53" s="238"/>
      <c r="K53" s="238">
        <f t="shared" si="29"/>
        <v>0</v>
      </c>
      <c r="L53" s="238">
        <v>72</v>
      </c>
      <c r="M53" s="238">
        <f t="shared" si="1"/>
        <v>50400</v>
      </c>
      <c r="N53" s="238"/>
      <c r="O53" s="238">
        <f t="shared" si="2"/>
        <v>0</v>
      </c>
      <c r="P53" s="238"/>
      <c r="Q53" s="238">
        <f t="shared" si="3"/>
        <v>0</v>
      </c>
      <c r="R53" s="238"/>
      <c r="S53" s="238">
        <f t="shared" si="4"/>
        <v>0</v>
      </c>
      <c r="T53" s="238"/>
      <c r="U53" s="238">
        <f t="shared" si="5"/>
        <v>0</v>
      </c>
      <c r="V53" s="238"/>
      <c r="W53" s="252">
        <f t="shared" si="6"/>
        <v>0</v>
      </c>
      <c r="X53" s="238"/>
      <c r="Y53" s="238">
        <f t="shared" si="7"/>
        <v>0</v>
      </c>
      <c r="Z53" s="238"/>
      <c r="AA53" s="238">
        <f t="shared" si="8"/>
        <v>0</v>
      </c>
      <c r="AB53" s="238"/>
      <c r="AC53" s="238">
        <f t="shared" si="9"/>
        <v>0</v>
      </c>
      <c r="AD53" s="238"/>
      <c r="AE53" s="238">
        <f t="shared" si="10"/>
        <v>0</v>
      </c>
      <c r="AF53" s="238"/>
      <c r="AG53" s="238">
        <f t="shared" si="11"/>
        <v>0</v>
      </c>
      <c r="AH53" s="238">
        <f>270*0+170</f>
        <v>170</v>
      </c>
      <c r="AI53" s="238">
        <f t="shared" si="32"/>
        <v>119000</v>
      </c>
      <c r="AJ53" s="238"/>
      <c r="AK53" s="238">
        <f t="shared" si="13"/>
        <v>0</v>
      </c>
      <c r="AL53" s="238"/>
      <c r="AM53" s="238">
        <f t="shared" si="14"/>
        <v>0</v>
      </c>
      <c r="AN53" s="238"/>
      <c r="AO53" s="238">
        <f t="shared" si="33"/>
        <v>0</v>
      </c>
      <c r="AP53" s="238">
        <v>300</v>
      </c>
      <c r="AQ53" s="238">
        <f t="shared" si="34"/>
        <v>210000</v>
      </c>
      <c r="AR53" s="238"/>
      <c r="AS53" s="238">
        <f t="shared" si="35"/>
        <v>0</v>
      </c>
      <c r="AT53" s="238"/>
      <c r="AU53" s="238">
        <f t="shared" si="36"/>
        <v>0</v>
      </c>
      <c r="AV53" s="238"/>
      <c r="AW53" s="238">
        <f t="shared" si="19"/>
        <v>0</v>
      </c>
      <c r="AX53" s="238"/>
      <c r="AY53" s="40">
        <f t="shared" si="37"/>
        <v>0</v>
      </c>
      <c r="AZ53" s="238">
        <v>300</v>
      </c>
      <c r="BA53" s="238">
        <f t="shared" si="38"/>
        <v>210000</v>
      </c>
      <c r="BB53" s="238"/>
      <c r="BC53" s="238">
        <f t="shared" si="39"/>
        <v>0</v>
      </c>
      <c r="BD53" s="238"/>
      <c r="BE53" s="238">
        <f t="shared" si="23"/>
        <v>0</v>
      </c>
      <c r="BF53" s="238"/>
      <c r="BG53" s="238">
        <f t="shared" si="24"/>
        <v>0</v>
      </c>
      <c r="BH53" s="238"/>
      <c r="BI53" s="238">
        <f t="shared" si="25"/>
        <v>0</v>
      </c>
      <c r="BJ53" s="238"/>
      <c r="BK53" s="238">
        <f t="shared" si="26"/>
        <v>0</v>
      </c>
      <c r="BL53" s="238"/>
      <c r="BM53" s="238">
        <f t="shared" si="27"/>
        <v>0</v>
      </c>
      <c r="BN53" s="238"/>
      <c r="BO53" s="238">
        <f t="shared" si="28"/>
        <v>0</v>
      </c>
      <c r="BP53" s="238"/>
      <c r="BQ53" s="238">
        <f t="shared" si="30"/>
        <v>0</v>
      </c>
      <c r="BR53" s="238">
        <f t="shared" si="31"/>
        <v>842</v>
      </c>
      <c r="BS53" s="238">
        <f t="shared" si="31"/>
        <v>589400</v>
      </c>
    </row>
    <row r="54" spans="1:71" ht="12.75">
      <c r="A54" s="237">
        <v>42</v>
      </c>
      <c r="B54" s="468" t="s">
        <v>212</v>
      </c>
      <c r="C54" s="469"/>
      <c r="D54" s="469"/>
      <c r="E54" s="470"/>
      <c r="F54" s="234" t="s">
        <v>23</v>
      </c>
      <c r="G54" s="234">
        <v>5280</v>
      </c>
      <c r="H54" s="238"/>
      <c r="I54" s="238">
        <f t="shared" si="0"/>
        <v>0</v>
      </c>
      <c r="J54" s="238"/>
      <c r="K54" s="238">
        <f t="shared" si="29"/>
        <v>0</v>
      </c>
      <c r="L54" s="238"/>
      <c r="M54" s="238">
        <f t="shared" si="1"/>
        <v>0</v>
      </c>
      <c r="N54" s="238"/>
      <c r="O54" s="238">
        <f t="shared" si="2"/>
        <v>0</v>
      </c>
      <c r="P54" s="238"/>
      <c r="Q54" s="238">
        <f t="shared" si="3"/>
        <v>0</v>
      </c>
      <c r="R54" s="238"/>
      <c r="S54" s="238">
        <f t="shared" si="4"/>
        <v>0</v>
      </c>
      <c r="T54" s="238"/>
      <c r="U54" s="238">
        <f t="shared" si="5"/>
        <v>0</v>
      </c>
      <c r="V54" s="238"/>
      <c r="W54" s="252">
        <f t="shared" si="6"/>
        <v>0</v>
      </c>
      <c r="X54" s="238"/>
      <c r="Y54" s="238">
        <f t="shared" si="7"/>
        <v>0</v>
      </c>
      <c r="Z54" s="238"/>
      <c r="AA54" s="238">
        <f t="shared" si="8"/>
        <v>0</v>
      </c>
      <c r="AB54" s="238"/>
      <c r="AC54" s="238">
        <f t="shared" si="9"/>
        <v>0</v>
      </c>
      <c r="AD54" s="238"/>
      <c r="AE54" s="238">
        <f t="shared" si="10"/>
        <v>0</v>
      </c>
      <c r="AF54" s="238"/>
      <c r="AG54" s="238">
        <f t="shared" si="11"/>
        <v>0</v>
      </c>
      <c r="AH54" s="238"/>
      <c r="AI54" s="238">
        <f t="shared" si="32"/>
        <v>0</v>
      </c>
      <c r="AJ54" s="238"/>
      <c r="AK54" s="238">
        <f t="shared" si="13"/>
        <v>0</v>
      </c>
      <c r="AL54" s="238"/>
      <c r="AM54" s="238">
        <f t="shared" si="14"/>
        <v>0</v>
      </c>
      <c r="AN54" s="238"/>
      <c r="AO54" s="238">
        <f t="shared" si="33"/>
        <v>0</v>
      </c>
      <c r="AP54" s="238"/>
      <c r="AQ54" s="238">
        <f t="shared" si="34"/>
        <v>0</v>
      </c>
      <c r="AR54" s="238"/>
      <c r="AS54" s="238">
        <f t="shared" si="35"/>
        <v>0</v>
      </c>
      <c r="AT54" s="238"/>
      <c r="AU54" s="238">
        <f t="shared" si="36"/>
        <v>0</v>
      </c>
      <c r="AV54" s="238"/>
      <c r="AW54" s="238">
        <f t="shared" si="19"/>
        <v>0</v>
      </c>
      <c r="AX54" s="238"/>
      <c r="AY54" s="40">
        <f t="shared" si="37"/>
        <v>0</v>
      </c>
      <c r="AZ54" s="238"/>
      <c r="BA54" s="238">
        <f t="shared" si="38"/>
        <v>0</v>
      </c>
      <c r="BB54" s="238"/>
      <c r="BC54" s="238">
        <f t="shared" si="39"/>
        <v>0</v>
      </c>
      <c r="BD54" s="238"/>
      <c r="BE54" s="238">
        <f t="shared" si="23"/>
        <v>0</v>
      </c>
      <c r="BF54" s="238"/>
      <c r="BG54" s="238">
        <f t="shared" si="24"/>
        <v>0</v>
      </c>
      <c r="BH54" s="238"/>
      <c r="BI54" s="238">
        <f t="shared" si="25"/>
        <v>0</v>
      </c>
      <c r="BJ54" s="238"/>
      <c r="BK54" s="238">
        <f t="shared" si="26"/>
        <v>0</v>
      </c>
      <c r="BL54" s="238"/>
      <c r="BM54" s="238">
        <f t="shared" si="27"/>
        <v>0</v>
      </c>
      <c r="BN54" s="238"/>
      <c r="BO54" s="238">
        <f t="shared" si="28"/>
        <v>0</v>
      </c>
      <c r="BP54" s="238"/>
      <c r="BQ54" s="238">
        <f t="shared" si="30"/>
        <v>0</v>
      </c>
      <c r="BR54" s="238">
        <f t="shared" si="31"/>
        <v>0</v>
      </c>
      <c r="BS54" s="238">
        <f t="shared" si="31"/>
        <v>0</v>
      </c>
    </row>
    <row r="55" spans="1:71" ht="12.75">
      <c r="A55" s="237">
        <v>43</v>
      </c>
      <c r="B55" s="468" t="s">
        <v>213</v>
      </c>
      <c r="C55" s="469"/>
      <c r="D55" s="469"/>
      <c r="E55" s="470"/>
      <c r="F55" s="234" t="s">
        <v>23</v>
      </c>
      <c r="G55" s="234">
        <v>2750</v>
      </c>
      <c r="H55" s="238"/>
      <c r="I55" s="238">
        <f t="shared" si="0"/>
        <v>0</v>
      </c>
      <c r="J55" s="238"/>
      <c r="K55" s="238">
        <f t="shared" si="29"/>
        <v>0</v>
      </c>
      <c r="L55" s="238"/>
      <c r="M55" s="238">
        <f t="shared" si="1"/>
        <v>0</v>
      </c>
      <c r="N55" s="238"/>
      <c r="O55" s="238">
        <f t="shared" si="2"/>
        <v>0</v>
      </c>
      <c r="P55" s="238"/>
      <c r="Q55" s="238">
        <f t="shared" si="3"/>
        <v>0</v>
      </c>
      <c r="R55" s="238"/>
      <c r="S55" s="238">
        <f t="shared" si="4"/>
        <v>0</v>
      </c>
      <c r="T55" s="238"/>
      <c r="U55" s="238">
        <f t="shared" si="5"/>
        <v>0</v>
      </c>
      <c r="V55" s="238"/>
      <c r="W55" s="252">
        <f t="shared" si="6"/>
        <v>0</v>
      </c>
      <c r="X55" s="238">
        <v>4</v>
      </c>
      <c r="Y55" s="238">
        <f t="shared" si="7"/>
        <v>11000</v>
      </c>
      <c r="Z55" s="238"/>
      <c r="AA55" s="238">
        <f t="shared" si="8"/>
        <v>0</v>
      </c>
      <c r="AB55" s="238"/>
      <c r="AC55" s="238">
        <f t="shared" si="9"/>
        <v>0</v>
      </c>
      <c r="AD55" s="238"/>
      <c r="AE55" s="238">
        <f t="shared" si="10"/>
        <v>0</v>
      </c>
      <c r="AF55" s="238">
        <v>1</v>
      </c>
      <c r="AG55" s="238">
        <f t="shared" si="11"/>
        <v>2750</v>
      </c>
      <c r="AH55" s="238"/>
      <c r="AI55" s="238">
        <f t="shared" si="32"/>
        <v>0</v>
      </c>
      <c r="AJ55" s="238"/>
      <c r="AK55" s="238">
        <f t="shared" si="13"/>
        <v>0</v>
      </c>
      <c r="AL55" s="238"/>
      <c r="AM55" s="238">
        <f t="shared" si="14"/>
        <v>0</v>
      </c>
      <c r="AN55" s="238"/>
      <c r="AO55" s="238">
        <f t="shared" si="33"/>
        <v>0</v>
      </c>
      <c r="AP55" s="238"/>
      <c r="AQ55" s="238">
        <f t="shared" si="34"/>
        <v>0</v>
      </c>
      <c r="AR55" s="238"/>
      <c r="AS55" s="238">
        <f t="shared" si="35"/>
        <v>0</v>
      </c>
      <c r="AT55" s="238">
        <v>2</v>
      </c>
      <c r="AU55" s="238">
        <f t="shared" si="36"/>
        <v>5500</v>
      </c>
      <c r="AV55" s="238"/>
      <c r="AW55" s="238">
        <f t="shared" si="19"/>
        <v>0</v>
      </c>
      <c r="AX55" s="238"/>
      <c r="AY55" s="40">
        <f t="shared" si="37"/>
        <v>0</v>
      </c>
      <c r="AZ55" s="238"/>
      <c r="BA55" s="238">
        <f t="shared" si="38"/>
        <v>0</v>
      </c>
      <c r="BB55" s="238"/>
      <c r="BC55" s="238">
        <f t="shared" si="39"/>
        <v>0</v>
      </c>
      <c r="BD55" s="238"/>
      <c r="BE55" s="238">
        <f t="shared" si="23"/>
        <v>0</v>
      </c>
      <c r="BF55" s="238"/>
      <c r="BG55" s="238">
        <f t="shared" si="24"/>
        <v>0</v>
      </c>
      <c r="BH55" s="238"/>
      <c r="BI55" s="238">
        <f t="shared" si="25"/>
        <v>0</v>
      </c>
      <c r="BJ55" s="238"/>
      <c r="BK55" s="238">
        <f t="shared" si="26"/>
        <v>0</v>
      </c>
      <c r="BL55" s="238">
        <v>7</v>
      </c>
      <c r="BM55" s="238">
        <f t="shared" si="27"/>
        <v>19250</v>
      </c>
      <c r="BN55" s="238"/>
      <c r="BO55" s="238">
        <f t="shared" si="28"/>
        <v>0</v>
      </c>
      <c r="BP55" s="238"/>
      <c r="BQ55" s="238">
        <f t="shared" si="30"/>
        <v>0</v>
      </c>
      <c r="BR55" s="238">
        <f t="shared" si="31"/>
        <v>14</v>
      </c>
      <c r="BS55" s="238">
        <f t="shared" si="31"/>
        <v>38500</v>
      </c>
    </row>
    <row r="56" spans="1:71" ht="12.75">
      <c r="A56" s="237">
        <v>44</v>
      </c>
      <c r="B56" s="468" t="s">
        <v>214</v>
      </c>
      <c r="C56" s="469"/>
      <c r="D56" s="469"/>
      <c r="E56" s="470"/>
      <c r="F56" s="234" t="s">
        <v>23</v>
      </c>
      <c r="G56" s="234">
        <v>3740</v>
      </c>
      <c r="H56" s="238"/>
      <c r="I56" s="238">
        <f t="shared" si="0"/>
        <v>0</v>
      </c>
      <c r="J56" s="238"/>
      <c r="K56" s="238">
        <f t="shared" si="29"/>
        <v>0</v>
      </c>
      <c r="L56" s="238"/>
      <c r="M56" s="238">
        <f t="shared" si="1"/>
        <v>0</v>
      </c>
      <c r="N56" s="238"/>
      <c r="O56" s="238">
        <f t="shared" si="2"/>
        <v>0</v>
      </c>
      <c r="P56" s="238"/>
      <c r="Q56" s="238">
        <f t="shared" si="3"/>
        <v>0</v>
      </c>
      <c r="R56" s="238"/>
      <c r="S56" s="238">
        <f t="shared" si="4"/>
        <v>0</v>
      </c>
      <c r="T56" s="238"/>
      <c r="U56" s="238">
        <f t="shared" si="5"/>
        <v>0</v>
      </c>
      <c r="V56" s="238"/>
      <c r="W56" s="252">
        <f t="shared" si="6"/>
        <v>0</v>
      </c>
      <c r="X56" s="238"/>
      <c r="Y56" s="238">
        <f t="shared" si="7"/>
        <v>0</v>
      </c>
      <c r="Z56" s="238"/>
      <c r="AA56" s="238">
        <f t="shared" si="8"/>
        <v>0</v>
      </c>
      <c r="AB56" s="238"/>
      <c r="AC56" s="238">
        <f t="shared" si="9"/>
        <v>0</v>
      </c>
      <c r="AD56" s="238"/>
      <c r="AE56" s="238">
        <f t="shared" si="10"/>
        <v>0</v>
      </c>
      <c r="AF56" s="238"/>
      <c r="AG56" s="238">
        <f t="shared" si="11"/>
        <v>0</v>
      </c>
      <c r="AH56" s="238"/>
      <c r="AI56" s="238">
        <f t="shared" si="32"/>
        <v>0</v>
      </c>
      <c r="AJ56" s="238"/>
      <c r="AK56" s="238">
        <f t="shared" si="13"/>
        <v>0</v>
      </c>
      <c r="AL56" s="238"/>
      <c r="AM56" s="238">
        <f t="shared" si="14"/>
        <v>0</v>
      </c>
      <c r="AN56" s="238"/>
      <c r="AO56" s="238">
        <f t="shared" si="33"/>
        <v>0</v>
      </c>
      <c r="AP56" s="238"/>
      <c r="AQ56" s="238">
        <f t="shared" si="34"/>
        <v>0</v>
      </c>
      <c r="AR56" s="238"/>
      <c r="AS56" s="238">
        <f t="shared" si="35"/>
        <v>0</v>
      </c>
      <c r="AT56" s="238"/>
      <c r="AU56" s="238">
        <f t="shared" si="36"/>
        <v>0</v>
      </c>
      <c r="AV56" s="238"/>
      <c r="AW56" s="238">
        <f t="shared" si="19"/>
        <v>0</v>
      </c>
      <c r="AX56" s="238"/>
      <c r="AY56" s="40">
        <f t="shared" si="37"/>
        <v>0</v>
      </c>
      <c r="AZ56" s="238"/>
      <c r="BA56" s="238">
        <f t="shared" si="38"/>
        <v>0</v>
      </c>
      <c r="BB56" s="238"/>
      <c r="BC56" s="238">
        <f t="shared" si="39"/>
        <v>0</v>
      </c>
      <c r="BD56" s="238"/>
      <c r="BE56" s="238">
        <f t="shared" si="23"/>
        <v>0</v>
      </c>
      <c r="BF56" s="238"/>
      <c r="BG56" s="238">
        <f t="shared" si="24"/>
        <v>0</v>
      </c>
      <c r="BH56" s="238"/>
      <c r="BI56" s="238">
        <f t="shared" si="25"/>
        <v>0</v>
      </c>
      <c r="BJ56" s="238"/>
      <c r="BK56" s="238">
        <f t="shared" si="26"/>
        <v>0</v>
      </c>
      <c r="BL56" s="238"/>
      <c r="BM56" s="238">
        <f t="shared" si="27"/>
        <v>0</v>
      </c>
      <c r="BN56" s="238"/>
      <c r="BO56" s="238">
        <f t="shared" si="28"/>
        <v>0</v>
      </c>
      <c r="BP56" s="238"/>
      <c r="BQ56" s="238">
        <f t="shared" si="30"/>
        <v>0</v>
      </c>
      <c r="BR56" s="238">
        <f t="shared" si="31"/>
        <v>0</v>
      </c>
      <c r="BS56" s="238">
        <f t="shared" si="31"/>
        <v>0</v>
      </c>
    </row>
    <row r="57" spans="1:71" ht="12.75">
      <c r="A57" s="237">
        <v>45</v>
      </c>
      <c r="B57" s="468" t="s">
        <v>215</v>
      </c>
      <c r="C57" s="469"/>
      <c r="D57" s="469"/>
      <c r="E57" s="470"/>
      <c r="F57" s="234" t="s">
        <v>23</v>
      </c>
      <c r="G57" s="234">
        <v>2150</v>
      </c>
      <c r="H57" s="238"/>
      <c r="I57" s="238">
        <f t="shared" si="0"/>
        <v>0</v>
      </c>
      <c r="J57" s="238"/>
      <c r="K57" s="238">
        <f t="shared" si="29"/>
        <v>0</v>
      </c>
      <c r="L57" s="238"/>
      <c r="M57" s="238">
        <f t="shared" si="1"/>
        <v>0</v>
      </c>
      <c r="N57" s="238"/>
      <c r="O57" s="238">
        <f t="shared" si="2"/>
        <v>0</v>
      </c>
      <c r="P57" s="238"/>
      <c r="Q57" s="238">
        <f t="shared" si="3"/>
        <v>0</v>
      </c>
      <c r="R57" s="238"/>
      <c r="S57" s="238">
        <f t="shared" si="4"/>
        <v>0</v>
      </c>
      <c r="T57" s="238"/>
      <c r="U57" s="238">
        <f t="shared" si="5"/>
        <v>0</v>
      </c>
      <c r="V57" s="238"/>
      <c r="W57" s="252">
        <f t="shared" si="6"/>
        <v>0</v>
      </c>
      <c r="X57" s="238"/>
      <c r="Y57" s="238">
        <f t="shared" si="7"/>
        <v>0</v>
      </c>
      <c r="Z57" s="238"/>
      <c r="AA57" s="238">
        <f t="shared" si="8"/>
        <v>0</v>
      </c>
      <c r="AB57" s="238"/>
      <c r="AC57" s="238">
        <f t="shared" si="9"/>
        <v>0</v>
      </c>
      <c r="AD57" s="238"/>
      <c r="AE57" s="238">
        <f t="shared" si="10"/>
        <v>0</v>
      </c>
      <c r="AF57" s="238"/>
      <c r="AG57" s="238">
        <f t="shared" si="11"/>
        <v>0</v>
      </c>
      <c r="AH57" s="238"/>
      <c r="AI57" s="238">
        <f t="shared" si="32"/>
        <v>0</v>
      </c>
      <c r="AJ57" s="238"/>
      <c r="AK57" s="238">
        <f t="shared" si="13"/>
        <v>0</v>
      </c>
      <c r="AL57" s="238"/>
      <c r="AM57" s="238">
        <f t="shared" si="14"/>
        <v>0</v>
      </c>
      <c r="AN57" s="238"/>
      <c r="AO57" s="238">
        <f t="shared" si="33"/>
        <v>0</v>
      </c>
      <c r="AP57" s="238"/>
      <c r="AQ57" s="238">
        <f t="shared" si="34"/>
        <v>0</v>
      </c>
      <c r="AR57" s="238"/>
      <c r="AS57" s="238">
        <f t="shared" si="35"/>
        <v>0</v>
      </c>
      <c r="AT57" s="238"/>
      <c r="AU57" s="238">
        <f t="shared" si="36"/>
        <v>0</v>
      </c>
      <c r="AV57" s="238"/>
      <c r="AW57" s="238">
        <f t="shared" si="19"/>
        <v>0</v>
      </c>
      <c r="AX57" s="238"/>
      <c r="AY57" s="40">
        <f t="shared" si="37"/>
        <v>0</v>
      </c>
      <c r="AZ57" s="238"/>
      <c r="BA57" s="238">
        <f t="shared" si="38"/>
        <v>0</v>
      </c>
      <c r="BB57" s="238"/>
      <c r="BC57" s="238">
        <f t="shared" si="39"/>
        <v>0</v>
      </c>
      <c r="BD57" s="238"/>
      <c r="BE57" s="238">
        <f t="shared" si="23"/>
        <v>0</v>
      </c>
      <c r="BF57" s="238"/>
      <c r="BG57" s="238">
        <f t="shared" si="24"/>
        <v>0</v>
      </c>
      <c r="BH57" s="238"/>
      <c r="BI57" s="238">
        <f t="shared" si="25"/>
        <v>0</v>
      </c>
      <c r="BJ57" s="238"/>
      <c r="BK57" s="238">
        <f t="shared" si="26"/>
        <v>0</v>
      </c>
      <c r="BL57" s="238"/>
      <c r="BM57" s="238">
        <f t="shared" si="27"/>
        <v>0</v>
      </c>
      <c r="BN57" s="238"/>
      <c r="BO57" s="238">
        <f t="shared" si="28"/>
        <v>0</v>
      </c>
      <c r="BP57" s="238"/>
      <c r="BQ57" s="238">
        <f t="shared" si="30"/>
        <v>0</v>
      </c>
      <c r="BR57" s="238">
        <f t="shared" si="31"/>
        <v>0</v>
      </c>
      <c r="BS57" s="238">
        <f t="shared" si="31"/>
        <v>0</v>
      </c>
    </row>
    <row r="58" spans="1:71" ht="12.75">
      <c r="A58" s="237">
        <v>46</v>
      </c>
      <c r="B58" s="471" t="s">
        <v>216</v>
      </c>
      <c r="C58" s="472"/>
      <c r="D58" s="472"/>
      <c r="E58" s="473"/>
      <c r="F58" s="234" t="s">
        <v>23</v>
      </c>
      <c r="G58" s="234">
        <v>5500</v>
      </c>
      <c r="H58" s="238"/>
      <c r="I58" s="238">
        <f t="shared" si="0"/>
        <v>0</v>
      </c>
      <c r="J58" s="238"/>
      <c r="K58" s="238">
        <f t="shared" si="29"/>
        <v>0</v>
      </c>
      <c r="L58" s="238"/>
      <c r="M58" s="238">
        <f t="shared" si="1"/>
        <v>0</v>
      </c>
      <c r="N58" s="238"/>
      <c r="O58" s="238">
        <f t="shared" si="2"/>
        <v>0</v>
      </c>
      <c r="P58" s="238"/>
      <c r="Q58" s="238">
        <f t="shared" si="3"/>
        <v>0</v>
      </c>
      <c r="R58" s="238"/>
      <c r="S58" s="238">
        <f t="shared" si="4"/>
        <v>0</v>
      </c>
      <c r="T58" s="238"/>
      <c r="U58" s="238">
        <f t="shared" si="5"/>
        <v>0</v>
      </c>
      <c r="V58" s="238"/>
      <c r="W58" s="252">
        <f t="shared" si="6"/>
        <v>0</v>
      </c>
      <c r="X58" s="238"/>
      <c r="Y58" s="238">
        <f t="shared" si="7"/>
        <v>0</v>
      </c>
      <c r="Z58" s="238"/>
      <c r="AA58" s="238">
        <f t="shared" si="8"/>
        <v>0</v>
      </c>
      <c r="AB58" s="238"/>
      <c r="AC58" s="238">
        <f t="shared" si="9"/>
        <v>0</v>
      </c>
      <c r="AD58" s="238"/>
      <c r="AE58" s="238">
        <f t="shared" si="10"/>
        <v>0</v>
      </c>
      <c r="AF58" s="238"/>
      <c r="AG58" s="238">
        <f t="shared" si="11"/>
        <v>0</v>
      </c>
      <c r="AH58" s="238"/>
      <c r="AI58" s="238">
        <f t="shared" si="32"/>
        <v>0</v>
      </c>
      <c r="AJ58" s="238"/>
      <c r="AK58" s="238">
        <f t="shared" si="13"/>
        <v>0</v>
      </c>
      <c r="AL58" s="238"/>
      <c r="AM58" s="238">
        <f t="shared" si="14"/>
        <v>0</v>
      </c>
      <c r="AN58" s="238"/>
      <c r="AO58" s="238">
        <f t="shared" si="33"/>
        <v>0</v>
      </c>
      <c r="AP58" s="238"/>
      <c r="AQ58" s="238">
        <f t="shared" si="34"/>
        <v>0</v>
      </c>
      <c r="AR58" s="238"/>
      <c r="AS58" s="238">
        <f t="shared" si="35"/>
        <v>0</v>
      </c>
      <c r="AT58" s="238"/>
      <c r="AU58" s="238">
        <f t="shared" si="36"/>
        <v>0</v>
      </c>
      <c r="AV58" s="238"/>
      <c r="AW58" s="238">
        <f t="shared" si="19"/>
        <v>0</v>
      </c>
      <c r="AX58" s="238"/>
      <c r="AY58" s="40">
        <f t="shared" si="37"/>
        <v>0</v>
      </c>
      <c r="AZ58" s="238"/>
      <c r="BA58" s="238">
        <f t="shared" si="38"/>
        <v>0</v>
      </c>
      <c r="BB58" s="238"/>
      <c r="BC58" s="238">
        <f t="shared" si="39"/>
        <v>0</v>
      </c>
      <c r="BD58" s="238"/>
      <c r="BE58" s="238">
        <f t="shared" si="23"/>
        <v>0</v>
      </c>
      <c r="BF58" s="238"/>
      <c r="BG58" s="238">
        <f t="shared" si="24"/>
        <v>0</v>
      </c>
      <c r="BH58" s="238"/>
      <c r="BI58" s="238">
        <f t="shared" si="25"/>
        <v>0</v>
      </c>
      <c r="BJ58" s="238"/>
      <c r="BK58" s="238">
        <f t="shared" si="26"/>
        <v>0</v>
      </c>
      <c r="BL58" s="238"/>
      <c r="BM58" s="238">
        <f t="shared" si="27"/>
        <v>0</v>
      </c>
      <c r="BN58" s="238"/>
      <c r="BO58" s="238">
        <f t="shared" si="28"/>
        <v>0</v>
      </c>
      <c r="BP58" s="238"/>
      <c r="BQ58" s="238">
        <f t="shared" si="30"/>
        <v>0</v>
      </c>
      <c r="BR58" s="238">
        <f t="shared" si="31"/>
        <v>0</v>
      </c>
      <c r="BS58" s="238">
        <f t="shared" si="31"/>
        <v>0</v>
      </c>
    </row>
    <row r="59" spans="1:71" ht="12.75">
      <c r="A59" s="237">
        <v>47</v>
      </c>
      <c r="B59" s="471" t="s">
        <v>217</v>
      </c>
      <c r="C59" s="472"/>
      <c r="D59" s="472"/>
      <c r="E59" s="473"/>
      <c r="F59" s="234" t="s">
        <v>170</v>
      </c>
      <c r="G59" s="234">
        <v>210</v>
      </c>
      <c r="H59" s="238"/>
      <c r="I59" s="238">
        <f t="shared" si="0"/>
        <v>0</v>
      </c>
      <c r="J59" s="238"/>
      <c r="K59" s="238">
        <f t="shared" si="29"/>
        <v>0</v>
      </c>
      <c r="L59" s="238"/>
      <c r="M59" s="238">
        <f t="shared" si="1"/>
        <v>0</v>
      </c>
      <c r="N59" s="238"/>
      <c r="O59" s="238">
        <f t="shared" si="2"/>
        <v>0</v>
      </c>
      <c r="P59" s="238"/>
      <c r="Q59" s="238">
        <f t="shared" si="3"/>
        <v>0</v>
      </c>
      <c r="R59" s="238"/>
      <c r="S59" s="238">
        <f t="shared" si="4"/>
        <v>0</v>
      </c>
      <c r="T59" s="238"/>
      <c r="U59" s="238">
        <f t="shared" si="5"/>
        <v>0</v>
      </c>
      <c r="V59" s="238"/>
      <c r="W59" s="252">
        <f t="shared" si="6"/>
        <v>0</v>
      </c>
      <c r="X59" s="238"/>
      <c r="Y59" s="238">
        <f t="shared" si="7"/>
        <v>0</v>
      </c>
      <c r="Z59" s="238"/>
      <c r="AA59" s="238">
        <f t="shared" si="8"/>
        <v>0</v>
      </c>
      <c r="AB59" s="238"/>
      <c r="AC59" s="238">
        <f t="shared" si="9"/>
        <v>0</v>
      </c>
      <c r="AD59" s="238"/>
      <c r="AE59" s="238">
        <f t="shared" si="10"/>
        <v>0</v>
      </c>
      <c r="AF59" s="238"/>
      <c r="AG59" s="238">
        <f t="shared" si="11"/>
        <v>0</v>
      </c>
      <c r="AH59" s="238"/>
      <c r="AI59" s="238">
        <f t="shared" si="32"/>
        <v>0</v>
      </c>
      <c r="AJ59" s="238"/>
      <c r="AK59" s="238">
        <f t="shared" si="13"/>
        <v>0</v>
      </c>
      <c r="AL59" s="238"/>
      <c r="AM59" s="238">
        <f t="shared" si="14"/>
        <v>0</v>
      </c>
      <c r="AN59" s="238"/>
      <c r="AO59" s="238">
        <f t="shared" si="33"/>
        <v>0</v>
      </c>
      <c r="AP59" s="238"/>
      <c r="AQ59" s="238">
        <f t="shared" si="34"/>
        <v>0</v>
      </c>
      <c r="AR59" s="238"/>
      <c r="AS59" s="238">
        <f t="shared" si="35"/>
        <v>0</v>
      </c>
      <c r="AT59" s="238"/>
      <c r="AU59" s="238">
        <f t="shared" si="36"/>
        <v>0</v>
      </c>
      <c r="AV59" s="238"/>
      <c r="AW59" s="238">
        <f t="shared" si="19"/>
        <v>0</v>
      </c>
      <c r="AX59" s="238"/>
      <c r="AY59" s="40">
        <f t="shared" si="37"/>
        <v>0</v>
      </c>
      <c r="AZ59" s="238"/>
      <c r="BA59" s="238">
        <f t="shared" si="38"/>
        <v>0</v>
      </c>
      <c r="BB59" s="238"/>
      <c r="BC59" s="238">
        <f t="shared" si="39"/>
        <v>0</v>
      </c>
      <c r="BD59" s="238"/>
      <c r="BE59" s="238">
        <f t="shared" si="23"/>
        <v>0</v>
      </c>
      <c r="BF59" s="238"/>
      <c r="BG59" s="238">
        <f t="shared" si="24"/>
        <v>0</v>
      </c>
      <c r="BH59" s="238"/>
      <c r="BI59" s="238">
        <f t="shared" si="25"/>
        <v>0</v>
      </c>
      <c r="BJ59" s="238"/>
      <c r="BK59" s="238">
        <f t="shared" si="26"/>
        <v>0</v>
      </c>
      <c r="BL59" s="238"/>
      <c r="BM59" s="238">
        <f t="shared" si="27"/>
        <v>0</v>
      </c>
      <c r="BN59" s="238"/>
      <c r="BO59" s="238">
        <f t="shared" si="28"/>
        <v>0</v>
      </c>
      <c r="BP59" s="238"/>
      <c r="BQ59" s="238">
        <f t="shared" si="30"/>
        <v>0</v>
      </c>
      <c r="BR59" s="238">
        <f t="shared" si="31"/>
        <v>0</v>
      </c>
      <c r="BS59" s="238">
        <f t="shared" si="31"/>
        <v>0</v>
      </c>
    </row>
    <row r="60" spans="1:71" ht="12.75">
      <c r="A60" s="237">
        <v>48</v>
      </c>
      <c r="B60" s="468" t="s">
        <v>218</v>
      </c>
      <c r="C60" s="469"/>
      <c r="D60" s="469"/>
      <c r="E60" s="470"/>
      <c r="F60" s="234" t="s">
        <v>23</v>
      </c>
      <c r="G60" s="234">
        <v>14000</v>
      </c>
      <c r="H60" s="238"/>
      <c r="I60" s="238">
        <f t="shared" si="0"/>
        <v>0</v>
      </c>
      <c r="J60" s="238"/>
      <c r="K60" s="238">
        <f t="shared" si="29"/>
        <v>0</v>
      </c>
      <c r="L60" s="238"/>
      <c r="M60" s="238">
        <f t="shared" si="1"/>
        <v>0</v>
      </c>
      <c r="N60" s="238"/>
      <c r="O60" s="238">
        <f t="shared" si="2"/>
        <v>0</v>
      </c>
      <c r="P60" s="238">
        <v>1</v>
      </c>
      <c r="Q60" s="238">
        <f t="shared" si="3"/>
        <v>14000</v>
      </c>
      <c r="R60" s="238"/>
      <c r="S60" s="238">
        <f t="shared" si="4"/>
        <v>0</v>
      </c>
      <c r="T60" s="238"/>
      <c r="U60" s="238">
        <f t="shared" si="5"/>
        <v>0</v>
      </c>
      <c r="V60" s="238"/>
      <c r="W60" s="252">
        <f t="shared" si="6"/>
        <v>0</v>
      </c>
      <c r="X60" s="238"/>
      <c r="Y60" s="238">
        <f t="shared" si="7"/>
        <v>0</v>
      </c>
      <c r="Z60" s="238"/>
      <c r="AA60" s="238">
        <f t="shared" si="8"/>
        <v>0</v>
      </c>
      <c r="AB60" s="238"/>
      <c r="AC60" s="238">
        <f t="shared" si="9"/>
        <v>0</v>
      </c>
      <c r="AD60" s="238"/>
      <c r="AE60" s="238">
        <f t="shared" si="10"/>
        <v>0</v>
      </c>
      <c r="AF60" s="238"/>
      <c r="AG60" s="238">
        <f t="shared" si="11"/>
        <v>0</v>
      </c>
      <c r="AH60" s="238"/>
      <c r="AI60" s="238">
        <f t="shared" si="32"/>
        <v>0</v>
      </c>
      <c r="AJ60" s="238"/>
      <c r="AK60" s="238">
        <f t="shared" si="13"/>
        <v>0</v>
      </c>
      <c r="AL60" s="238"/>
      <c r="AM60" s="238">
        <f t="shared" si="14"/>
        <v>0</v>
      </c>
      <c r="AN60" s="238"/>
      <c r="AO60" s="238">
        <f t="shared" si="33"/>
        <v>0</v>
      </c>
      <c r="AP60" s="238"/>
      <c r="AQ60" s="238">
        <f t="shared" si="34"/>
        <v>0</v>
      </c>
      <c r="AR60" s="238"/>
      <c r="AS60" s="238">
        <f t="shared" si="35"/>
        <v>0</v>
      </c>
      <c r="AT60" s="238"/>
      <c r="AU60" s="238">
        <f t="shared" si="36"/>
        <v>0</v>
      </c>
      <c r="AV60" s="238"/>
      <c r="AW60" s="238">
        <f t="shared" si="19"/>
        <v>0</v>
      </c>
      <c r="AX60" s="238"/>
      <c r="AY60" s="40">
        <f t="shared" si="37"/>
        <v>0</v>
      </c>
      <c r="AZ60" s="238"/>
      <c r="BA60" s="238">
        <f t="shared" si="38"/>
        <v>0</v>
      </c>
      <c r="BB60" s="238"/>
      <c r="BC60" s="238">
        <f t="shared" si="39"/>
        <v>0</v>
      </c>
      <c r="BD60" s="238"/>
      <c r="BE60" s="238">
        <f t="shared" si="23"/>
        <v>0</v>
      </c>
      <c r="BF60" s="238"/>
      <c r="BG60" s="238">
        <f t="shared" si="24"/>
        <v>0</v>
      </c>
      <c r="BH60" s="238"/>
      <c r="BI60" s="238">
        <f t="shared" si="25"/>
        <v>0</v>
      </c>
      <c r="BJ60" s="238"/>
      <c r="BK60" s="238">
        <f t="shared" si="26"/>
        <v>0</v>
      </c>
      <c r="BL60" s="238"/>
      <c r="BM60" s="238">
        <f t="shared" si="27"/>
        <v>0</v>
      </c>
      <c r="BN60" s="238"/>
      <c r="BO60" s="238">
        <f t="shared" si="28"/>
        <v>0</v>
      </c>
      <c r="BP60" s="238"/>
      <c r="BQ60" s="238">
        <f t="shared" si="30"/>
        <v>0</v>
      </c>
      <c r="BR60" s="238">
        <f t="shared" si="31"/>
        <v>1</v>
      </c>
      <c r="BS60" s="238">
        <f t="shared" si="31"/>
        <v>14000</v>
      </c>
    </row>
    <row r="61" spans="1:71" ht="12.75">
      <c r="A61" s="237">
        <v>49</v>
      </c>
      <c r="B61" s="240" t="s">
        <v>219</v>
      </c>
      <c r="C61" s="241"/>
      <c r="D61" s="241"/>
      <c r="E61" s="242"/>
      <c r="F61" s="234" t="s">
        <v>23</v>
      </c>
      <c r="G61" s="234">
        <v>25000</v>
      </c>
      <c r="H61" s="238">
        <v>1</v>
      </c>
      <c r="I61" s="238">
        <f t="shared" si="0"/>
        <v>25000</v>
      </c>
      <c r="J61" s="238"/>
      <c r="K61" s="238">
        <f t="shared" si="29"/>
        <v>0</v>
      </c>
      <c r="L61" s="238"/>
      <c r="M61" s="238">
        <f t="shared" si="1"/>
        <v>0</v>
      </c>
      <c r="N61" s="238"/>
      <c r="O61" s="238">
        <f t="shared" si="2"/>
        <v>0</v>
      </c>
      <c r="P61" s="238">
        <v>1</v>
      </c>
      <c r="Q61" s="238">
        <f t="shared" si="3"/>
        <v>25000</v>
      </c>
      <c r="R61" s="238"/>
      <c r="S61" s="238">
        <f t="shared" si="4"/>
        <v>0</v>
      </c>
      <c r="T61" s="238"/>
      <c r="U61" s="238">
        <f t="shared" si="5"/>
        <v>0</v>
      </c>
      <c r="V61" s="238"/>
      <c r="W61" s="252">
        <f t="shared" si="6"/>
        <v>0</v>
      </c>
      <c r="X61" s="238"/>
      <c r="Y61" s="238">
        <f t="shared" si="7"/>
        <v>0</v>
      </c>
      <c r="Z61" s="238"/>
      <c r="AA61" s="238">
        <f>Z61*G61</f>
        <v>0</v>
      </c>
      <c r="AB61" s="238"/>
      <c r="AC61" s="238">
        <f t="shared" si="9"/>
        <v>0</v>
      </c>
      <c r="AD61" s="238"/>
      <c r="AE61" s="238">
        <f t="shared" si="10"/>
        <v>0</v>
      </c>
      <c r="AF61" s="238"/>
      <c r="AG61" s="238">
        <f t="shared" si="11"/>
        <v>0</v>
      </c>
      <c r="AH61" s="238"/>
      <c r="AI61" s="238">
        <f t="shared" si="32"/>
        <v>0</v>
      </c>
      <c r="AJ61" s="238"/>
      <c r="AK61" s="238">
        <f t="shared" si="13"/>
        <v>0</v>
      </c>
      <c r="AL61" s="238"/>
      <c r="AM61" s="238">
        <f t="shared" si="14"/>
        <v>0</v>
      </c>
      <c r="AN61" s="238"/>
      <c r="AO61" s="238">
        <f t="shared" si="33"/>
        <v>0</v>
      </c>
      <c r="AP61" s="238"/>
      <c r="AQ61" s="238">
        <f t="shared" si="34"/>
        <v>0</v>
      </c>
      <c r="AR61" s="238"/>
      <c r="AS61" s="238">
        <f t="shared" si="35"/>
        <v>0</v>
      </c>
      <c r="AT61" s="238"/>
      <c r="AU61" s="238">
        <f t="shared" si="36"/>
        <v>0</v>
      </c>
      <c r="AV61" s="238"/>
      <c r="AW61" s="238">
        <f t="shared" si="19"/>
        <v>0</v>
      </c>
      <c r="AX61" s="238"/>
      <c r="AY61" s="40">
        <f t="shared" si="37"/>
        <v>0</v>
      </c>
      <c r="AZ61" s="238"/>
      <c r="BA61" s="238">
        <f t="shared" si="38"/>
        <v>0</v>
      </c>
      <c r="BB61" s="238"/>
      <c r="BC61" s="238">
        <f t="shared" si="39"/>
        <v>0</v>
      </c>
      <c r="BD61" s="238"/>
      <c r="BE61" s="238">
        <f t="shared" si="23"/>
        <v>0</v>
      </c>
      <c r="BF61" s="238"/>
      <c r="BG61" s="238">
        <f t="shared" si="24"/>
        <v>0</v>
      </c>
      <c r="BH61" s="238"/>
      <c r="BI61" s="238">
        <f t="shared" si="25"/>
        <v>0</v>
      </c>
      <c r="BJ61" s="238"/>
      <c r="BK61" s="238">
        <f t="shared" si="26"/>
        <v>0</v>
      </c>
      <c r="BL61" s="238"/>
      <c r="BM61" s="238">
        <f t="shared" si="27"/>
        <v>0</v>
      </c>
      <c r="BN61" s="238"/>
      <c r="BO61" s="238">
        <f t="shared" si="28"/>
        <v>0</v>
      </c>
      <c r="BP61" s="238"/>
      <c r="BQ61" s="238">
        <f t="shared" si="30"/>
        <v>0</v>
      </c>
      <c r="BR61" s="238">
        <f t="shared" si="31"/>
        <v>2</v>
      </c>
      <c r="BS61" s="238">
        <f t="shared" si="31"/>
        <v>50000</v>
      </c>
    </row>
    <row r="62" spans="1:71" ht="12.75">
      <c r="A62" s="237">
        <v>50</v>
      </c>
      <c r="B62" s="471" t="s">
        <v>220</v>
      </c>
      <c r="C62" s="472"/>
      <c r="D62" s="472"/>
      <c r="E62" s="473"/>
      <c r="F62" s="234" t="s">
        <v>23</v>
      </c>
      <c r="G62" s="234">
        <v>12000</v>
      </c>
      <c r="H62" s="238"/>
      <c r="I62" s="238">
        <f t="shared" si="0"/>
        <v>0</v>
      </c>
      <c r="J62" s="238"/>
      <c r="K62" s="238">
        <f t="shared" si="29"/>
        <v>0</v>
      </c>
      <c r="L62" s="238"/>
      <c r="M62" s="238">
        <f t="shared" si="1"/>
        <v>0</v>
      </c>
      <c r="N62" s="238"/>
      <c r="O62" s="238">
        <f t="shared" si="2"/>
        <v>0</v>
      </c>
      <c r="P62" s="238"/>
      <c r="Q62" s="238">
        <f t="shared" si="3"/>
        <v>0</v>
      </c>
      <c r="R62" s="238"/>
      <c r="S62" s="238">
        <f t="shared" si="4"/>
        <v>0</v>
      </c>
      <c r="T62" s="238"/>
      <c r="U62" s="238">
        <f t="shared" si="5"/>
        <v>0</v>
      </c>
      <c r="V62" s="238"/>
      <c r="W62" s="252">
        <f t="shared" si="6"/>
        <v>0</v>
      </c>
      <c r="X62" s="238"/>
      <c r="Y62" s="238">
        <f t="shared" si="7"/>
        <v>0</v>
      </c>
      <c r="Z62" s="238"/>
      <c r="AA62" s="238">
        <f>Z62*G62</f>
        <v>0</v>
      </c>
      <c r="AB62" s="238"/>
      <c r="AC62" s="238">
        <f t="shared" si="9"/>
        <v>0</v>
      </c>
      <c r="AD62" s="238"/>
      <c r="AE62" s="238">
        <f t="shared" si="10"/>
        <v>0</v>
      </c>
      <c r="AF62" s="238"/>
      <c r="AG62" s="238">
        <f t="shared" si="11"/>
        <v>0</v>
      </c>
      <c r="AH62" s="238"/>
      <c r="AI62" s="238">
        <f t="shared" si="32"/>
        <v>0</v>
      </c>
      <c r="AJ62" s="238"/>
      <c r="AK62" s="238">
        <f t="shared" si="13"/>
        <v>0</v>
      </c>
      <c r="AL62" s="238"/>
      <c r="AM62" s="238">
        <f t="shared" si="14"/>
        <v>0</v>
      </c>
      <c r="AN62" s="238"/>
      <c r="AO62" s="238">
        <f t="shared" si="33"/>
        <v>0</v>
      </c>
      <c r="AP62" s="238"/>
      <c r="AQ62" s="238">
        <f t="shared" si="34"/>
        <v>0</v>
      </c>
      <c r="AR62" s="238"/>
      <c r="AS62" s="238">
        <f t="shared" si="35"/>
        <v>0</v>
      </c>
      <c r="AT62" s="238"/>
      <c r="AU62" s="238">
        <f t="shared" si="36"/>
        <v>0</v>
      </c>
      <c r="AV62" s="238"/>
      <c r="AW62" s="238">
        <f t="shared" si="19"/>
        <v>0</v>
      </c>
      <c r="AX62" s="238"/>
      <c r="AY62" s="40">
        <f t="shared" si="37"/>
        <v>0</v>
      </c>
      <c r="AZ62" s="238"/>
      <c r="BA62" s="238">
        <f t="shared" si="38"/>
        <v>0</v>
      </c>
      <c r="BB62" s="238"/>
      <c r="BC62" s="238">
        <f t="shared" si="39"/>
        <v>0</v>
      </c>
      <c r="BD62" s="238"/>
      <c r="BE62" s="238">
        <f t="shared" si="23"/>
        <v>0</v>
      </c>
      <c r="BF62" s="238"/>
      <c r="BG62" s="238">
        <f t="shared" si="24"/>
        <v>0</v>
      </c>
      <c r="BH62" s="238"/>
      <c r="BI62" s="238">
        <f t="shared" si="25"/>
        <v>0</v>
      </c>
      <c r="BJ62" s="238"/>
      <c r="BK62" s="238">
        <f t="shared" si="26"/>
        <v>0</v>
      </c>
      <c r="BL62" s="238"/>
      <c r="BM62" s="238">
        <f t="shared" si="27"/>
        <v>0</v>
      </c>
      <c r="BN62" s="238"/>
      <c r="BO62" s="238">
        <f t="shared" si="28"/>
        <v>0</v>
      </c>
      <c r="BP62" s="238"/>
      <c r="BQ62" s="238">
        <f t="shared" si="30"/>
        <v>0</v>
      </c>
      <c r="BR62" s="238">
        <f t="shared" si="31"/>
        <v>0</v>
      </c>
      <c r="BS62" s="238">
        <f t="shared" si="31"/>
        <v>0</v>
      </c>
    </row>
    <row r="63" spans="1:71" ht="12.75">
      <c r="A63" s="237">
        <v>51</v>
      </c>
      <c r="B63" s="471" t="s">
        <v>221</v>
      </c>
      <c r="C63" s="472"/>
      <c r="D63" s="472"/>
      <c r="E63" s="473"/>
      <c r="F63" s="234" t="s">
        <v>222</v>
      </c>
      <c r="G63" s="234"/>
      <c r="H63" s="238"/>
      <c r="I63" s="238">
        <f t="shared" si="0"/>
        <v>0</v>
      </c>
      <c r="J63" s="238"/>
      <c r="K63" s="238">
        <f t="shared" si="29"/>
        <v>0</v>
      </c>
      <c r="L63" s="238"/>
      <c r="M63" s="238">
        <f t="shared" si="1"/>
        <v>0</v>
      </c>
      <c r="N63" s="253" t="s">
        <v>223</v>
      </c>
      <c r="O63" s="252">
        <v>40000</v>
      </c>
      <c r="P63" s="238"/>
      <c r="Q63" s="238">
        <f t="shared" si="3"/>
        <v>0</v>
      </c>
      <c r="R63" s="238"/>
      <c r="S63" s="238">
        <f t="shared" si="4"/>
        <v>0</v>
      </c>
      <c r="T63" s="238"/>
      <c r="U63" s="238">
        <f t="shared" si="5"/>
        <v>0</v>
      </c>
      <c r="V63" s="238"/>
      <c r="W63" s="252">
        <f t="shared" si="6"/>
        <v>0</v>
      </c>
      <c r="X63" s="238"/>
      <c r="Y63" s="238">
        <f>4*800+4*1200</f>
        <v>8000</v>
      </c>
      <c r="Z63" s="238"/>
      <c r="AA63" s="238">
        <f>Z63*G63</f>
        <v>0</v>
      </c>
      <c r="AB63" s="238"/>
      <c r="AC63" s="238">
        <f t="shared" si="9"/>
        <v>0</v>
      </c>
      <c r="AD63" s="238"/>
      <c r="AE63" s="238">
        <f t="shared" si="10"/>
        <v>0</v>
      </c>
      <c r="AF63" s="238"/>
      <c r="AG63" s="238">
        <f t="shared" si="11"/>
        <v>0</v>
      </c>
      <c r="AH63" s="238"/>
      <c r="AI63" s="238">
        <f t="shared" si="32"/>
        <v>0</v>
      </c>
      <c r="AJ63" s="238"/>
      <c r="AK63" s="238">
        <f t="shared" si="13"/>
        <v>0</v>
      </c>
      <c r="AL63" s="238"/>
      <c r="AM63" s="238">
        <f t="shared" si="14"/>
        <v>0</v>
      </c>
      <c r="AN63" s="238"/>
      <c r="AO63" s="238">
        <f t="shared" si="33"/>
        <v>0</v>
      </c>
      <c r="AP63" s="238"/>
      <c r="AQ63" s="238">
        <f t="shared" si="34"/>
        <v>0</v>
      </c>
      <c r="AR63" s="238"/>
      <c r="AS63" s="238">
        <f t="shared" si="35"/>
        <v>0</v>
      </c>
      <c r="AT63" s="238"/>
      <c r="AU63" s="238">
        <f t="shared" si="36"/>
        <v>0</v>
      </c>
      <c r="AV63" s="238"/>
      <c r="AW63" s="238">
        <f t="shared" si="19"/>
        <v>0</v>
      </c>
      <c r="AX63" s="238"/>
      <c r="AY63" s="40">
        <f t="shared" si="37"/>
        <v>0</v>
      </c>
      <c r="AZ63" s="238" t="s">
        <v>224</v>
      </c>
      <c r="BA63" s="238">
        <v>4000</v>
      </c>
      <c r="BB63" s="238"/>
      <c r="BC63" s="238">
        <f t="shared" si="39"/>
        <v>0</v>
      </c>
      <c r="BD63" s="253" t="s">
        <v>225</v>
      </c>
      <c r="BE63" s="238">
        <v>40000</v>
      </c>
      <c r="BF63" s="238"/>
      <c r="BG63" s="238">
        <f t="shared" si="24"/>
        <v>0</v>
      </c>
      <c r="BH63" s="238"/>
      <c r="BI63" s="238">
        <f>BH63*G63</f>
        <v>0</v>
      </c>
      <c r="BJ63" s="238"/>
      <c r="BK63" s="238">
        <f>BJ63*G63</f>
        <v>0</v>
      </c>
      <c r="BL63" s="238"/>
      <c r="BM63" s="238">
        <f t="shared" si="27"/>
        <v>0</v>
      </c>
      <c r="BN63" s="238"/>
      <c r="BO63" s="238">
        <f t="shared" si="28"/>
        <v>0</v>
      </c>
      <c r="BP63" s="238"/>
      <c r="BQ63" s="238">
        <f t="shared" si="30"/>
        <v>0</v>
      </c>
      <c r="BR63" s="238" t="e">
        <f t="shared" si="31"/>
        <v>#VALUE!</v>
      </c>
      <c r="BS63" s="238">
        <f t="shared" si="31"/>
        <v>92000</v>
      </c>
    </row>
    <row r="64" spans="1:71" s="35" customFormat="1" ht="15">
      <c r="A64" s="474" t="s">
        <v>226</v>
      </c>
      <c r="B64" s="475"/>
      <c r="C64" s="475"/>
      <c r="D64" s="475"/>
      <c r="E64" s="476"/>
      <c r="F64" s="215"/>
      <c r="G64" s="215"/>
      <c r="H64" s="238"/>
      <c r="I64" s="238">
        <f>SUM(I10:I63)</f>
        <v>80000</v>
      </c>
      <c r="J64" s="238"/>
      <c r="K64" s="238">
        <f>SUM(K9:K63)</f>
        <v>179999.9999994</v>
      </c>
      <c r="L64" s="238"/>
      <c r="M64" s="238">
        <f>SUM(M9:M63)</f>
        <v>99900</v>
      </c>
      <c r="N64" s="238"/>
      <c r="O64" s="252">
        <f>SUM(O9:O63)</f>
        <v>40000</v>
      </c>
      <c r="P64" s="252"/>
      <c r="Q64" s="252">
        <f>SUM(Q9:Q63)</f>
        <v>88500</v>
      </c>
      <c r="R64" s="252"/>
      <c r="S64" s="252">
        <f>SUM(S9:S63)</f>
        <v>194000</v>
      </c>
      <c r="T64" s="252"/>
      <c r="U64" s="252">
        <f>SUM(U9:U63)</f>
        <v>220800</v>
      </c>
      <c r="V64" s="252"/>
      <c r="W64" s="252">
        <f>SUM(W9:W63)</f>
        <v>179999.9999994</v>
      </c>
      <c r="X64" s="238"/>
      <c r="Y64" s="238">
        <f>SUM(Y9:Y63)</f>
        <v>117399.9999997</v>
      </c>
      <c r="Z64" s="238"/>
      <c r="AA64" s="238">
        <f>SUM(AA9:AA63)</f>
        <v>220800</v>
      </c>
      <c r="AB64" s="238"/>
      <c r="AC64" s="238">
        <f>SUM(AC9:AC63)</f>
        <v>168000</v>
      </c>
      <c r="AD64" s="238"/>
      <c r="AE64" s="238">
        <f>SUM(AE9:AE63)</f>
        <v>168350</v>
      </c>
      <c r="AF64" s="238"/>
      <c r="AG64" s="252">
        <f>SUM(AG9:AG63)</f>
        <v>84900</v>
      </c>
      <c r="AH64" s="238"/>
      <c r="AI64" s="238">
        <f>SUM(AI9:AI63)</f>
        <v>119000</v>
      </c>
      <c r="AJ64" s="238"/>
      <c r="AK64" s="252">
        <f>SUM(AK9:AK63)</f>
        <v>159999.96000000002</v>
      </c>
      <c r="AL64" s="238"/>
      <c r="AM64" s="238">
        <f>SUM(AM9:AM63)</f>
        <v>220800</v>
      </c>
      <c r="AN64" s="238"/>
      <c r="AO64" s="238">
        <f>SUM(AO10:AO63)</f>
        <v>217500</v>
      </c>
      <c r="AP64" s="252"/>
      <c r="AQ64" s="252">
        <f>SUM(AQ9:AQ63)</f>
        <v>210000</v>
      </c>
      <c r="AR64" s="238"/>
      <c r="AS64" s="238">
        <f>SUM(AS9:AS63)</f>
        <v>220800</v>
      </c>
      <c r="AT64" s="238"/>
      <c r="AU64" s="252">
        <f>SUM(AU9:AU63)</f>
        <v>55000</v>
      </c>
      <c r="AV64" s="252"/>
      <c r="AW64" s="252">
        <f>SUM(AW10:AW63)</f>
        <v>310673</v>
      </c>
      <c r="AX64" s="238"/>
      <c r="AY64" s="238">
        <f>SUM(AY9:AY63)</f>
        <v>0</v>
      </c>
      <c r="AZ64" s="238"/>
      <c r="BA64" s="238">
        <f>SUM(BA9:BA63)</f>
        <v>236000</v>
      </c>
      <c r="BB64" s="238"/>
      <c r="BC64" s="238">
        <f>SUM(BC9:BC63)</f>
        <v>91000</v>
      </c>
      <c r="BD64" s="238"/>
      <c r="BE64" s="238">
        <f>SUM(BE9:BE63)</f>
        <v>40000</v>
      </c>
      <c r="BF64" s="238"/>
      <c r="BG64" s="238">
        <f>SUM(BG9:BG63)</f>
        <v>220800</v>
      </c>
      <c r="BH64" s="238"/>
      <c r="BI64" s="238">
        <f>SUM(BI9:BI63)</f>
        <v>30000</v>
      </c>
      <c r="BJ64" s="238"/>
      <c r="BK64" s="238">
        <f>SUM(BK9:BK63)</f>
        <v>117600</v>
      </c>
      <c r="BL64" s="238"/>
      <c r="BM64" s="238">
        <f>SUM(BM9:BM63)</f>
        <v>220250</v>
      </c>
      <c r="BN64" s="238"/>
      <c r="BO64" s="238">
        <f>SUM(BO10:BO63)</f>
        <v>2880</v>
      </c>
      <c r="BP64" s="238"/>
      <c r="BQ64" s="238">
        <f>SUM(BQ10:BQ63)</f>
        <v>165417</v>
      </c>
      <c r="BR64" s="238"/>
      <c r="BS64" s="238">
        <f>SUM(BS10:BS63)</f>
        <v>4480369.9599985</v>
      </c>
    </row>
    <row r="65" ht="25.5" customHeight="1">
      <c r="A65" s="254"/>
    </row>
    <row r="66" spans="1:92" ht="1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6"/>
      <c r="AA66" s="256"/>
      <c r="AB66" s="256"/>
      <c r="AC66" s="256"/>
      <c r="AD66" s="256"/>
      <c r="AE66" s="256"/>
      <c r="AF66" s="256"/>
      <c r="AG66" s="256"/>
      <c r="AH66" s="256"/>
      <c r="AI66" s="257"/>
      <c r="AJ66" s="256"/>
      <c r="AK66" s="256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9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75"/>
      <c r="CK66" s="75"/>
      <c r="CL66" s="75"/>
      <c r="CM66" s="75"/>
      <c r="CN66" s="75"/>
    </row>
    <row r="67" spans="1:92" ht="12.75">
      <c r="A67" s="260"/>
      <c r="B67" s="261"/>
      <c r="C67" s="261"/>
      <c r="D67" s="261"/>
      <c r="E67" s="261"/>
      <c r="F67" s="260"/>
      <c r="G67" s="262"/>
      <c r="H67" s="260"/>
      <c r="I67" s="262"/>
      <c r="J67" s="260"/>
      <c r="K67" s="262"/>
      <c r="L67" s="260"/>
      <c r="M67" s="262"/>
      <c r="N67" s="260"/>
      <c r="O67" s="262"/>
      <c r="P67" s="260"/>
      <c r="Q67" s="262"/>
      <c r="R67" s="260"/>
      <c r="S67" s="262"/>
      <c r="T67" s="260"/>
      <c r="U67" s="262"/>
      <c r="V67" s="260"/>
      <c r="W67" s="262"/>
      <c r="X67" s="260"/>
      <c r="Y67" s="262"/>
      <c r="Z67" s="260"/>
      <c r="AA67" s="262"/>
      <c r="AB67" s="260"/>
      <c r="AC67" s="262"/>
      <c r="AD67" s="260"/>
      <c r="AE67" s="262"/>
      <c r="AF67" s="260"/>
      <c r="AG67" s="262"/>
      <c r="AH67" s="260"/>
      <c r="AI67" s="262"/>
      <c r="AJ67" s="260"/>
      <c r="AK67" s="262"/>
      <c r="AL67" s="260"/>
      <c r="AM67" s="262"/>
      <c r="AN67" s="260"/>
      <c r="AO67" s="262"/>
      <c r="AP67" s="450"/>
      <c r="AQ67" s="450"/>
      <c r="AR67" s="450"/>
      <c r="AS67" s="450"/>
      <c r="AT67" s="450"/>
      <c r="AU67" s="450"/>
      <c r="AV67" s="263"/>
      <c r="AW67" s="263"/>
      <c r="AX67" s="467"/>
      <c r="AY67" s="467"/>
      <c r="AZ67" s="467"/>
      <c r="BA67" s="467"/>
      <c r="BB67" s="467"/>
      <c r="BC67" s="467"/>
      <c r="BD67" s="450"/>
      <c r="BE67" s="467"/>
      <c r="BF67" s="467"/>
      <c r="BG67" s="467"/>
      <c r="BH67" s="467"/>
      <c r="BI67" s="467"/>
      <c r="BJ67" s="467"/>
      <c r="BK67" s="467"/>
      <c r="BL67" s="467"/>
      <c r="BM67" s="467"/>
      <c r="BN67" s="264"/>
      <c r="BO67" s="264"/>
      <c r="BP67" s="264"/>
      <c r="BQ67" s="264"/>
      <c r="BR67" s="450"/>
      <c r="BS67" s="450"/>
      <c r="BT67" s="450"/>
      <c r="BU67" s="450"/>
      <c r="BV67" s="263"/>
      <c r="BW67" s="263"/>
      <c r="BX67" s="450"/>
      <c r="BY67" s="450"/>
      <c r="BZ67" s="450"/>
      <c r="CA67" s="450"/>
      <c r="CB67" s="450"/>
      <c r="CC67" s="450"/>
      <c r="CD67" s="450"/>
      <c r="CE67" s="450"/>
      <c r="CF67" s="450"/>
      <c r="CG67" s="450"/>
      <c r="CH67" s="465"/>
      <c r="CI67" s="466"/>
      <c r="CJ67" s="75"/>
      <c r="CK67" s="75"/>
      <c r="CL67" s="75"/>
      <c r="CM67" s="75"/>
      <c r="CN67" s="75"/>
    </row>
    <row r="68" spans="1:92" ht="12.75">
      <c r="A68" s="260"/>
      <c r="B68" s="261"/>
      <c r="C68" s="261"/>
      <c r="D68" s="261"/>
      <c r="E68" s="261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463"/>
      <c r="AQ68" s="463"/>
      <c r="AR68" s="463"/>
      <c r="AS68" s="463"/>
      <c r="AT68" s="463"/>
      <c r="AU68" s="463"/>
      <c r="AV68" s="265"/>
      <c r="AW68" s="265"/>
      <c r="AX68" s="463"/>
      <c r="AY68" s="463"/>
      <c r="AZ68" s="463"/>
      <c r="BA68" s="463"/>
      <c r="BB68" s="463"/>
      <c r="BC68" s="463"/>
      <c r="BD68" s="463"/>
      <c r="BE68" s="463"/>
      <c r="BF68" s="464"/>
      <c r="BG68" s="463"/>
      <c r="BH68" s="463"/>
      <c r="BI68" s="463"/>
      <c r="BJ68" s="463"/>
      <c r="BK68" s="463"/>
      <c r="BL68" s="463"/>
      <c r="BM68" s="463"/>
      <c r="BN68" s="265"/>
      <c r="BO68" s="265"/>
      <c r="BP68" s="265"/>
      <c r="BQ68" s="265"/>
      <c r="BR68" s="463"/>
      <c r="BS68" s="463"/>
      <c r="BT68" s="463"/>
      <c r="BU68" s="463"/>
      <c r="BV68" s="463"/>
      <c r="BW68" s="463"/>
      <c r="BX68" s="463"/>
      <c r="BY68" s="463"/>
      <c r="BZ68" s="463"/>
      <c r="CA68" s="463"/>
      <c r="CB68" s="463"/>
      <c r="CC68" s="463"/>
      <c r="CD68" s="463"/>
      <c r="CE68" s="463"/>
      <c r="CF68" s="463"/>
      <c r="CG68" s="463"/>
      <c r="CH68" s="465"/>
      <c r="CI68" s="466"/>
      <c r="CJ68" s="75"/>
      <c r="CK68" s="75"/>
      <c r="CL68" s="75"/>
      <c r="CM68" s="75"/>
      <c r="CN68" s="75"/>
    </row>
    <row r="69" spans="1:92" ht="12.75">
      <c r="A69" s="260"/>
      <c r="B69" s="261"/>
      <c r="C69" s="261"/>
      <c r="D69" s="261"/>
      <c r="E69" s="261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6"/>
      <c r="AQ69" s="267"/>
      <c r="AR69" s="266"/>
      <c r="AS69" s="267"/>
      <c r="AT69" s="266"/>
      <c r="AU69" s="267"/>
      <c r="AV69" s="267"/>
      <c r="AW69" s="267"/>
      <c r="AX69" s="266"/>
      <c r="AY69" s="267"/>
      <c r="AZ69" s="266"/>
      <c r="BA69" s="267"/>
      <c r="BB69" s="266"/>
      <c r="BC69" s="267"/>
      <c r="BD69" s="266"/>
      <c r="BE69" s="267"/>
      <c r="BF69" s="266"/>
      <c r="BG69" s="268"/>
      <c r="BH69" s="266"/>
      <c r="BI69" s="269"/>
      <c r="BJ69" s="266"/>
      <c r="BK69" s="267"/>
      <c r="BL69" s="266"/>
      <c r="BM69" s="267"/>
      <c r="BN69" s="267"/>
      <c r="BO69" s="267"/>
      <c r="BP69" s="267"/>
      <c r="BQ69" s="267"/>
      <c r="BR69" s="266"/>
      <c r="BS69" s="267"/>
      <c r="BT69" s="266"/>
      <c r="BU69" s="267"/>
      <c r="BV69" s="266"/>
      <c r="BW69" s="267"/>
      <c r="BX69" s="266"/>
      <c r="BY69" s="267"/>
      <c r="BZ69" s="266"/>
      <c r="CA69" s="267"/>
      <c r="CB69" s="266"/>
      <c r="CC69" s="267"/>
      <c r="CD69" s="266"/>
      <c r="CE69" s="267"/>
      <c r="CF69" s="266"/>
      <c r="CG69" s="267"/>
      <c r="CH69" s="465"/>
      <c r="CI69" s="466"/>
      <c r="CJ69" s="75"/>
      <c r="CK69" s="75"/>
      <c r="CL69" s="75"/>
      <c r="CM69" s="75"/>
      <c r="CN69" s="75"/>
    </row>
    <row r="70" spans="1:92" ht="12.75">
      <c r="A70" s="258"/>
      <c r="B70" s="270"/>
      <c r="C70" s="270"/>
      <c r="D70" s="270"/>
      <c r="E70" s="270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9"/>
      <c r="BH70" s="258"/>
      <c r="BI70" s="258"/>
      <c r="BJ70" s="258"/>
      <c r="BK70" s="258"/>
      <c r="BL70" s="258"/>
      <c r="BM70" s="271"/>
      <c r="BN70" s="271"/>
      <c r="BO70" s="271"/>
      <c r="BP70" s="271"/>
      <c r="BQ70" s="271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75"/>
      <c r="CK70" s="75"/>
      <c r="CL70" s="75"/>
      <c r="CM70" s="75"/>
      <c r="CN70" s="75"/>
    </row>
    <row r="71" spans="1:92" ht="12.75">
      <c r="A71" s="258"/>
      <c r="B71" s="262"/>
      <c r="C71" s="260"/>
      <c r="D71" s="260"/>
      <c r="E71" s="260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72"/>
      <c r="AQ71" s="272"/>
      <c r="AR71" s="272"/>
      <c r="AS71" s="272"/>
      <c r="AT71" s="272"/>
      <c r="AU71" s="258"/>
      <c r="AV71" s="258"/>
      <c r="AW71" s="258"/>
      <c r="AX71" s="272"/>
      <c r="AY71" s="272"/>
      <c r="AZ71" s="272"/>
      <c r="BA71" s="258"/>
      <c r="BB71" s="272"/>
      <c r="BC71" s="272"/>
      <c r="BD71" s="272"/>
      <c r="BE71" s="272"/>
      <c r="BF71" s="272"/>
      <c r="BG71" s="273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75"/>
      <c r="CK71" s="75"/>
      <c r="CL71" s="75"/>
      <c r="CM71" s="75"/>
      <c r="CN71" s="75"/>
    </row>
    <row r="72" spans="1:92" ht="12.7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72"/>
      <c r="AQ72" s="272"/>
      <c r="AR72" s="272"/>
      <c r="AS72" s="272"/>
      <c r="AT72" s="272"/>
      <c r="AU72" s="258"/>
      <c r="AV72" s="258"/>
      <c r="AW72" s="258"/>
      <c r="AX72" s="272"/>
      <c r="AY72" s="272"/>
      <c r="AZ72" s="272"/>
      <c r="BA72" s="258"/>
      <c r="BB72" s="272"/>
      <c r="BC72" s="272"/>
      <c r="BD72" s="272"/>
      <c r="BE72" s="272"/>
      <c r="BF72" s="272"/>
      <c r="BG72" s="273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75"/>
      <c r="CK72" s="75"/>
      <c r="CL72" s="75"/>
      <c r="CM72" s="75"/>
      <c r="CN72" s="75"/>
    </row>
    <row r="73" spans="1:92" ht="12.75">
      <c r="A73" s="258"/>
      <c r="B73" s="270"/>
      <c r="C73" s="270"/>
      <c r="D73" s="270"/>
      <c r="E73" s="270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72"/>
      <c r="AQ73" s="272"/>
      <c r="AR73" s="272"/>
      <c r="AS73" s="272"/>
      <c r="AT73" s="272"/>
      <c r="AU73" s="258"/>
      <c r="AV73" s="258"/>
      <c r="AW73" s="258"/>
      <c r="AX73" s="272"/>
      <c r="AY73" s="272"/>
      <c r="AZ73" s="272"/>
      <c r="BA73" s="258"/>
      <c r="BB73" s="272"/>
      <c r="BC73" s="272"/>
      <c r="BD73" s="272"/>
      <c r="BE73" s="272"/>
      <c r="BF73" s="272"/>
      <c r="BG73" s="273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75"/>
      <c r="CK73" s="75"/>
      <c r="CL73" s="75"/>
      <c r="CM73" s="75"/>
      <c r="CN73" s="75"/>
    </row>
    <row r="74" spans="1:92" ht="12.75">
      <c r="A74" s="258"/>
      <c r="B74" s="270"/>
      <c r="C74" s="270"/>
      <c r="D74" s="270"/>
      <c r="E74" s="270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72"/>
      <c r="AQ74" s="272"/>
      <c r="AR74" s="272"/>
      <c r="AS74" s="272"/>
      <c r="AT74" s="272"/>
      <c r="AU74" s="258"/>
      <c r="AV74" s="258"/>
      <c r="AW74" s="258"/>
      <c r="AX74" s="272"/>
      <c r="AY74" s="272"/>
      <c r="AZ74" s="272"/>
      <c r="BA74" s="258"/>
      <c r="BB74" s="272"/>
      <c r="BC74" s="272"/>
      <c r="BD74" s="272"/>
      <c r="BE74" s="272"/>
      <c r="BF74" s="258"/>
      <c r="BG74" s="274"/>
      <c r="BH74" s="258"/>
      <c r="BI74" s="258"/>
      <c r="BJ74" s="275"/>
      <c r="BK74" s="271"/>
      <c r="BL74" s="272"/>
      <c r="BM74" s="272"/>
      <c r="BN74" s="272"/>
      <c r="BO74" s="272"/>
      <c r="BP74" s="272"/>
      <c r="BQ74" s="272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71"/>
      <c r="CJ74" s="75"/>
      <c r="CK74" s="75"/>
      <c r="CL74" s="75"/>
      <c r="CM74" s="75"/>
      <c r="CN74" s="75"/>
    </row>
    <row r="75" spans="1:92" ht="15">
      <c r="A75" s="258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73"/>
      <c r="AQ75" s="273"/>
      <c r="AR75" s="273"/>
      <c r="AS75" s="273"/>
      <c r="AT75" s="273"/>
      <c r="AU75" s="259"/>
      <c r="AV75" s="259"/>
      <c r="AW75" s="259"/>
      <c r="AX75" s="273"/>
      <c r="AY75" s="273"/>
      <c r="AZ75" s="259"/>
      <c r="BA75" s="259"/>
      <c r="BB75" s="273"/>
      <c r="BC75" s="273"/>
      <c r="BD75" s="273"/>
      <c r="BE75" s="273"/>
      <c r="BF75" s="273"/>
      <c r="BG75" s="273"/>
      <c r="BH75" s="259"/>
      <c r="BI75" s="259"/>
      <c r="BJ75" s="273"/>
      <c r="BK75" s="273"/>
      <c r="BL75" s="273"/>
      <c r="BM75" s="273"/>
      <c r="BN75" s="273"/>
      <c r="BO75" s="273"/>
      <c r="BP75" s="273"/>
      <c r="BQ75" s="273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75"/>
      <c r="CK75" s="75"/>
      <c r="CL75" s="75"/>
      <c r="CM75" s="75"/>
      <c r="CN75" s="75"/>
    </row>
    <row r="76" spans="1:92" ht="12.75">
      <c r="A76" s="258"/>
      <c r="B76" s="261"/>
      <c r="C76" s="261"/>
      <c r="D76" s="261"/>
      <c r="E76" s="261"/>
      <c r="F76" s="260"/>
      <c r="G76" s="262"/>
      <c r="H76" s="260"/>
      <c r="I76" s="262"/>
      <c r="J76" s="260"/>
      <c r="K76" s="262"/>
      <c r="L76" s="260"/>
      <c r="M76" s="262"/>
      <c r="N76" s="260"/>
      <c r="O76" s="262"/>
      <c r="P76" s="260"/>
      <c r="Q76" s="262"/>
      <c r="R76" s="260"/>
      <c r="S76" s="262"/>
      <c r="T76" s="260"/>
      <c r="U76" s="262"/>
      <c r="V76" s="260"/>
      <c r="W76" s="262"/>
      <c r="X76" s="260"/>
      <c r="Y76" s="262"/>
      <c r="Z76" s="260"/>
      <c r="AA76" s="262"/>
      <c r="AB76" s="260"/>
      <c r="AC76" s="262"/>
      <c r="AD76" s="260"/>
      <c r="AE76" s="262"/>
      <c r="AF76" s="260"/>
      <c r="AG76" s="262"/>
      <c r="AH76" s="260"/>
      <c r="AI76" s="262"/>
      <c r="AJ76" s="260"/>
      <c r="AK76" s="262"/>
      <c r="AL76" s="260"/>
      <c r="AM76" s="262"/>
      <c r="AN76" s="260"/>
      <c r="AO76" s="262"/>
      <c r="AP76" s="272"/>
      <c r="AQ76" s="272"/>
      <c r="AR76" s="272"/>
      <c r="AS76" s="272"/>
      <c r="AT76" s="272"/>
      <c r="AU76" s="258"/>
      <c r="AV76" s="258"/>
      <c r="AW76" s="258"/>
      <c r="AX76" s="272"/>
      <c r="AY76" s="272"/>
      <c r="AZ76" s="258"/>
      <c r="BA76" s="258"/>
      <c r="BB76" s="272"/>
      <c r="BC76" s="272"/>
      <c r="BD76" s="272"/>
      <c r="BE76" s="272"/>
      <c r="BF76" s="272"/>
      <c r="BG76" s="273"/>
      <c r="BH76" s="258"/>
      <c r="BI76" s="258"/>
      <c r="BJ76" s="272"/>
      <c r="BK76" s="272"/>
      <c r="BL76" s="272"/>
      <c r="BM76" s="272"/>
      <c r="BN76" s="272"/>
      <c r="BO76" s="272"/>
      <c r="BP76" s="272"/>
      <c r="BQ76" s="272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75"/>
      <c r="CK76" s="75"/>
      <c r="CL76" s="75"/>
      <c r="CM76" s="75"/>
      <c r="CN76" s="75"/>
    </row>
    <row r="77" spans="1:92" ht="12.75">
      <c r="A77" s="258"/>
      <c r="B77" s="261"/>
      <c r="C77" s="261"/>
      <c r="D77" s="261"/>
      <c r="E77" s="261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72"/>
      <c r="AQ77" s="272"/>
      <c r="AR77" s="272"/>
      <c r="AS77" s="272"/>
      <c r="AT77" s="272"/>
      <c r="AU77" s="258"/>
      <c r="AV77" s="258"/>
      <c r="AW77" s="258"/>
      <c r="AX77" s="272"/>
      <c r="AY77" s="272"/>
      <c r="AZ77" s="272"/>
      <c r="BA77" s="258"/>
      <c r="BB77" s="272"/>
      <c r="BC77" s="272"/>
      <c r="BD77" s="272"/>
      <c r="BE77" s="272"/>
      <c r="BF77" s="258"/>
      <c r="BG77" s="259"/>
      <c r="BH77" s="258"/>
      <c r="BI77" s="258"/>
      <c r="BJ77" s="272"/>
      <c r="BK77" s="272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75"/>
      <c r="CK77" s="75"/>
      <c r="CL77" s="75"/>
      <c r="CM77" s="75"/>
      <c r="CN77" s="75"/>
    </row>
    <row r="78" spans="1:92" ht="12.75">
      <c r="A78" s="258"/>
      <c r="B78" s="261"/>
      <c r="C78" s="261"/>
      <c r="D78" s="261"/>
      <c r="E78" s="261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72"/>
      <c r="AQ78" s="272"/>
      <c r="AR78" s="272"/>
      <c r="AS78" s="272"/>
      <c r="AT78" s="272"/>
      <c r="AU78" s="258"/>
      <c r="AV78" s="258"/>
      <c r="AW78" s="258"/>
      <c r="AX78" s="272"/>
      <c r="AY78" s="272"/>
      <c r="AZ78" s="272"/>
      <c r="BA78" s="258"/>
      <c r="BB78" s="272"/>
      <c r="BC78" s="272"/>
      <c r="BD78" s="272"/>
      <c r="BE78" s="272"/>
      <c r="BF78" s="272"/>
      <c r="BG78" s="273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75"/>
      <c r="CK78" s="75"/>
      <c r="CL78" s="75"/>
      <c r="CM78" s="75"/>
      <c r="CN78" s="75"/>
    </row>
    <row r="79" spans="1:92" ht="12.75">
      <c r="A79" s="258"/>
      <c r="B79" s="270"/>
      <c r="C79" s="270"/>
      <c r="D79" s="270"/>
      <c r="E79" s="270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72"/>
      <c r="AQ79" s="272"/>
      <c r="AR79" s="272"/>
      <c r="AS79" s="272"/>
      <c r="AT79" s="272"/>
      <c r="AU79" s="258"/>
      <c r="AV79" s="258"/>
      <c r="AW79" s="258"/>
      <c r="AX79" s="272"/>
      <c r="AY79" s="272"/>
      <c r="AZ79" s="272"/>
      <c r="BA79" s="258"/>
      <c r="BB79" s="272"/>
      <c r="BC79" s="272"/>
      <c r="BD79" s="272"/>
      <c r="BE79" s="272"/>
      <c r="BF79" s="272"/>
      <c r="BG79" s="273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75"/>
      <c r="CK79" s="75"/>
      <c r="CL79" s="75"/>
      <c r="CM79" s="75"/>
      <c r="CN79" s="75"/>
    </row>
    <row r="80" spans="1:92" ht="12.75">
      <c r="A80" s="258"/>
      <c r="B80" s="262"/>
      <c r="C80" s="260"/>
      <c r="D80" s="260"/>
      <c r="E80" s="260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72"/>
      <c r="AQ80" s="272"/>
      <c r="AR80" s="272"/>
      <c r="AS80" s="272"/>
      <c r="AT80" s="272"/>
      <c r="AU80" s="258"/>
      <c r="AV80" s="258"/>
      <c r="AW80" s="258"/>
      <c r="AX80" s="272"/>
      <c r="AY80" s="272"/>
      <c r="AZ80" s="272"/>
      <c r="BA80" s="258"/>
      <c r="BB80" s="272"/>
      <c r="BC80" s="272"/>
      <c r="BD80" s="272"/>
      <c r="BE80" s="272"/>
      <c r="BF80" s="272"/>
      <c r="BG80" s="273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75"/>
      <c r="CK80" s="75"/>
      <c r="CL80" s="75"/>
      <c r="CM80" s="75"/>
      <c r="CN80" s="75"/>
    </row>
    <row r="81" spans="1:92" ht="12.75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72"/>
      <c r="AQ81" s="272"/>
      <c r="AR81" s="272"/>
      <c r="AS81" s="272"/>
      <c r="AT81" s="272"/>
      <c r="AU81" s="258"/>
      <c r="AV81" s="258"/>
      <c r="AW81" s="258"/>
      <c r="AX81" s="272"/>
      <c r="AY81" s="272"/>
      <c r="AZ81" s="272"/>
      <c r="BA81" s="258"/>
      <c r="BB81" s="272"/>
      <c r="BC81" s="272"/>
      <c r="BD81" s="272"/>
      <c r="BE81" s="272"/>
      <c r="BF81" s="272"/>
      <c r="BG81" s="273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75"/>
      <c r="CK81" s="75"/>
      <c r="CL81" s="75"/>
      <c r="CM81" s="75"/>
      <c r="CN81" s="75"/>
    </row>
    <row r="82" spans="1:92" ht="12.75">
      <c r="A82" s="258"/>
      <c r="B82" s="270"/>
      <c r="C82" s="270"/>
      <c r="D82" s="270"/>
      <c r="E82" s="270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72"/>
      <c r="AQ82" s="272"/>
      <c r="AR82" s="272"/>
      <c r="AS82" s="272"/>
      <c r="AT82" s="272"/>
      <c r="AU82" s="258"/>
      <c r="AV82" s="258"/>
      <c r="AW82" s="258"/>
      <c r="AX82" s="272"/>
      <c r="AY82" s="272"/>
      <c r="AZ82" s="272"/>
      <c r="BA82" s="258"/>
      <c r="BB82" s="272"/>
      <c r="BC82" s="272"/>
      <c r="BD82" s="272"/>
      <c r="BE82" s="272"/>
      <c r="BF82" s="272"/>
      <c r="BG82" s="273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75"/>
      <c r="CK82" s="75"/>
      <c r="CL82" s="75"/>
      <c r="CM82" s="75"/>
      <c r="CN82" s="75"/>
    </row>
    <row r="83" spans="1:92" ht="15">
      <c r="A83" s="258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72"/>
      <c r="AQ83" s="272"/>
      <c r="AR83" s="272"/>
      <c r="AS83" s="272"/>
      <c r="AT83" s="272"/>
      <c r="AU83" s="258"/>
      <c r="AV83" s="258"/>
      <c r="AW83" s="258"/>
      <c r="AX83" s="272"/>
      <c r="AY83" s="272"/>
      <c r="AZ83" s="272"/>
      <c r="BA83" s="258"/>
      <c r="BB83" s="272"/>
      <c r="BC83" s="272"/>
      <c r="BD83" s="272"/>
      <c r="BE83" s="272"/>
      <c r="BF83" s="272"/>
      <c r="BG83" s="273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75"/>
      <c r="CK83" s="75"/>
      <c r="CL83" s="75"/>
      <c r="CM83" s="75"/>
      <c r="CN83" s="75"/>
    </row>
    <row r="84" spans="1:92" ht="12.75">
      <c r="A84" s="258"/>
      <c r="B84" s="261"/>
      <c r="C84" s="261"/>
      <c r="D84" s="261"/>
      <c r="E84" s="261"/>
      <c r="F84" s="260"/>
      <c r="G84" s="262"/>
      <c r="H84" s="260"/>
      <c r="I84" s="262"/>
      <c r="J84" s="260"/>
      <c r="K84" s="262"/>
      <c r="L84" s="260"/>
      <c r="M84" s="262"/>
      <c r="N84" s="260"/>
      <c r="O84" s="262"/>
      <c r="P84" s="260"/>
      <c r="Q84" s="262"/>
      <c r="R84" s="260"/>
      <c r="S84" s="262"/>
      <c r="T84" s="260"/>
      <c r="U84" s="262"/>
      <c r="V84" s="260"/>
      <c r="W84" s="262"/>
      <c r="X84" s="260"/>
      <c r="Y84" s="262"/>
      <c r="Z84" s="260"/>
      <c r="AA84" s="262"/>
      <c r="AB84" s="260"/>
      <c r="AC84" s="262"/>
      <c r="AD84" s="260"/>
      <c r="AE84" s="262"/>
      <c r="AF84" s="260"/>
      <c r="AG84" s="262"/>
      <c r="AH84" s="260"/>
      <c r="AI84" s="262"/>
      <c r="AJ84" s="260"/>
      <c r="AK84" s="262"/>
      <c r="AL84" s="260"/>
      <c r="AM84" s="262"/>
      <c r="AN84" s="260"/>
      <c r="AO84" s="262"/>
      <c r="AP84" s="272"/>
      <c r="AQ84" s="272"/>
      <c r="AR84" s="272"/>
      <c r="AS84" s="272"/>
      <c r="AT84" s="272"/>
      <c r="AU84" s="258"/>
      <c r="AV84" s="258"/>
      <c r="AW84" s="258"/>
      <c r="AX84" s="272"/>
      <c r="AY84" s="272"/>
      <c r="AZ84" s="272"/>
      <c r="BA84" s="258"/>
      <c r="BB84" s="272"/>
      <c r="BC84" s="272"/>
      <c r="BD84" s="272"/>
      <c r="BE84" s="272"/>
      <c r="BF84" s="272"/>
      <c r="BG84" s="273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75"/>
      <c r="CK84" s="75"/>
      <c r="CL84" s="75"/>
      <c r="CM84" s="75"/>
      <c r="CN84" s="75"/>
    </row>
    <row r="85" spans="1:92" ht="12.75">
      <c r="A85" s="258"/>
      <c r="B85" s="261"/>
      <c r="C85" s="261"/>
      <c r="D85" s="261"/>
      <c r="E85" s="261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72"/>
      <c r="AQ85" s="272"/>
      <c r="AR85" s="272"/>
      <c r="AS85" s="272"/>
      <c r="AT85" s="272"/>
      <c r="AU85" s="258"/>
      <c r="AV85" s="258"/>
      <c r="AW85" s="258"/>
      <c r="AX85" s="272"/>
      <c r="AY85" s="272"/>
      <c r="AZ85" s="272"/>
      <c r="BA85" s="258"/>
      <c r="BB85" s="272"/>
      <c r="BC85" s="272"/>
      <c r="BD85" s="272"/>
      <c r="BE85" s="272"/>
      <c r="BF85" s="272"/>
      <c r="BG85" s="273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75"/>
      <c r="CK85" s="75"/>
      <c r="CL85" s="75"/>
      <c r="CM85" s="75"/>
      <c r="CN85" s="75"/>
    </row>
    <row r="86" spans="1:92" ht="12.75">
      <c r="A86" s="258"/>
      <c r="B86" s="261"/>
      <c r="C86" s="261"/>
      <c r="D86" s="261"/>
      <c r="E86" s="261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72"/>
      <c r="AQ86" s="272"/>
      <c r="AR86" s="272"/>
      <c r="AS86" s="272"/>
      <c r="AT86" s="272"/>
      <c r="AU86" s="258"/>
      <c r="AV86" s="258"/>
      <c r="AW86" s="258"/>
      <c r="AX86" s="272"/>
      <c r="AY86" s="272"/>
      <c r="AZ86" s="272"/>
      <c r="BA86" s="258"/>
      <c r="BB86" s="272"/>
      <c r="BC86" s="272"/>
      <c r="BD86" s="272"/>
      <c r="BE86" s="272"/>
      <c r="BF86" s="272"/>
      <c r="BG86" s="273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75"/>
      <c r="CK86" s="75"/>
      <c r="CL86" s="75"/>
      <c r="CM86" s="75"/>
      <c r="CN86" s="75"/>
    </row>
    <row r="87" spans="1:92" ht="12.75">
      <c r="A87" s="258"/>
      <c r="B87" s="270"/>
      <c r="C87" s="270"/>
      <c r="D87" s="270"/>
      <c r="E87" s="270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72"/>
      <c r="AQ87" s="272"/>
      <c r="AR87" s="272"/>
      <c r="AS87" s="272"/>
      <c r="AT87" s="272"/>
      <c r="AU87" s="258"/>
      <c r="AV87" s="258"/>
      <c r="AW87" s="258"/>
      <c r="AX87" s="272"/>
      <c r="AY87" s="272"/>
      <c r="AZ87" s="272"/>
      <c r="BA87" s="258"/>
      <c r="BB87" s="272"/>
      <c r="BC87" s="272"/>
      <c r="BD87" s="272"/>
      <c r="BE87" s="272"/>
      <c r="BF87" s="272"/>
      <c r="BG87" s="273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75"/>
      <c r="CK87" s="75"/>
      <c r="CL87" s="75"/>
      <c r="CM87" s="75"/>
      <c r="CN87" s="75"/>
    </row>
    <row r="88" spans="1:92" ht="16.5" customHeight="1">
      <c r="A88" s="258"/>
      <c r="B88" s="262"/>
      <c r="C88" s="260"/>
      <c r="D88" s="260"/>
      <c r="E88" s="260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72"/>
      <c r="AQ88" s="272"/>
      <c r="AR88" s="272"/>
      <c r="AS88" s="272"/>
      <c r="AT88" s="272"/>
      <c r="AU88" s="258"/>
      <c r="AV88" s="258"/>
      <c r="AW88" s="258"/>
      <c r="AX88" s="272"/>
      <c r="AY88" s="272"/>
      <c r="AZ88" s="272"/>
      <c r="BA88" s="258"/>
      <c r="BB88" s="272"/>
      <c r="BC88" s="272"/>
      <c r="BD88" s="272"/>
      <c r="BE88" s="272"/>
      <c r="BF88" s="272"/>
      <c r="BG88" s="273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75"/>
      <c r="CK88" s="75"/>
      <c r="CL88" s="75"/>
      <c r="CM88" s="75"/>
      <c r="CN88" s="75"/>
    </row>
    <row r="89" spans="1:92" ht="17.25" customHeight="1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72"/>
      <c r="AQ89" s="272"/>
      <c r="AR89" s="272"/>
      <c r="AS89" s="272"/>
      <c r="AT89" s="272"/>
      <c r="AU89" s="258"/>
      <c r="AV89" s="258"/>
      <c r="AW89" s="258"/>
      <c r="AX89" s="272"/>
      <c r="AY89" s="272"/>
      <c r="AZ89" s="272"/>
      <c r="BA89" s="258"/>
      <c r="BB89" s="272"/>
      <c r="BC89" s="272"/>
      <c r="BD89" s="272"/>
      <c r="BE89" s="272"/>
      <c r="BF89" s="272"/>
      <c r="BG89" s="273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75"/>
      <c r="CK89" s="75"/>
      <c r="CL89" s="75"/>
      <c r="CM89" s="75"/>
      <c r="CN89" s="75"/>
    </row>
    <row r="90" spans="1:92" ht="12.75">
      <c r="A90" s="258"/>
      <c r="B90" s="270"/>
      <c r="C90" s="270"/>
      <c r="D90" s="270"/>
      <c r="E90" s="270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72"/>
      <c r="AQ90" s="272"/>
      <c r="AR90" s="272"/>
      <c r="AS90" s="272"/>
      <c r="AT90" s="272"/>
      <c r="AU90" s="258"/>
      <c r="AV90" s="258"/>
      <c r="AW90" s="258"/>
      <c r="AX90" s="272"/>
      <c r="AY90" s="272"/>
      <c r="AZ90" s="272"/>
      <c r="BA90" s="258"/>
      <c r="BB90" s="272"/>
      <c r="BC90" s="272"/>
      <c r="BD90" s="272"/>
      <c r="BE90" s="272"/>
      <c r="BF90" s="272"/>
      <c r="BG90" s="273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75"/>
      <c r="CK90" s="75"/>
      <c r="CL90" s="75"/>
      <c r="CM90" s="75"/>
      <c r="CN90" s="75"/>
    </row>
    <row r="91" spans="1:92" ht="12.75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72"/>
      <c r="AQ91" s="272"/>
      <c r="AR91" s="272"/>
      <c r="AS91" s="272"/>
      <c r="AT91" s="272"/>
      <c r="AU91" s="258"/>
      <c r="AV91" s="258"/>
      <c r="AW91" s="258"/>
      <c r="AX91" s="272"/>
      <c r="AY91" s="272"/>
      <c r="AZ91" s="272"/>
      <c r="BA91" s="258"/>
      <c r="BB91" s="272"/>
      <c r="BC91" s="272"/>
      <c r="BD91" s="272"/>
      <c r="BE91" s="272"/>
      <c r="BF91" s="272"/>
      <c r="BG91" s="273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75"/>
      <c r="CK91" s="75"/>
      <c r="CL91" s="75"/>
      <c r="CM91" s="75"/>
      <c r="CN91" s="75"/>
    </row>
    <row r="92" spans="1:92" ht="12.75">
      <c r="A92" s="258"/>
      <c r="B92" s="453"/>
      <c r="C92" s="453"/>
      <c r="D92" s="453"/>
      <c r="E92" s="453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72"/>
      <c r="AQ92" s="272"/>
      <c r="AR92" s="272"/>
      <c r="AS92" s="272"/>
      <c r="AT92" s="272"/>
      <c r="AU92" s="258"/>
      <c r="AV92" s="258"/>
      <c r="AW92" s="258"/>
      <c r="AX92" s="272"/>
      <c r="AY92" s="272"/>
      <c r="AZ92" s="272"/>
      <c r="BA92" s="258"/>
      <c r="BB92" s="272"/>
      <c r="BC92" s="272"/>
      <c r="BD92" s="272"/>
      <c r="BE92" s="272"/>
      <c r="BF92" s="272"/>
      <c r="BG92" s="273"/>
      <c r="BH92" s="272"/>
      <c r="BI92" s="272"/>
      <c r="BJ92" s="258"/>
      <c r="BK92" s="258"/>
      <c r="BL92" s="272"/>
      <c r="BM92" s="272"/>
      <c r="BN92" s="272"/>
      <c r="BO92" s="272"/>
      <c r="BP92" s="272"/>
      <c r="BQ92" s="272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75"/>
      <c r="CK92" s="75"/>
      <c r="CL92" s="75"/>
      <c r="CM92" s="75"/>
      <c r="CN92" s="75"/>
    </row>
    <row r="93" spans="1:92" ht="12.75">
      <c r="A93" s="258"/>
      <c r="B93" s="454"/>
      <c r="C93" s="453"/>
      <c r="D93" s="453"/>
      <c r="E93" s="453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72"/>
      <c r="AQ93" s="272"/>
      <c r="AR93" s="272"/>
      <c r="AS93" s="272"/>
      <c r="AT93" s="272"/>
      <c r="AU93" s="258"/>
      <c r="AV93" s="258"/>
      <c r="AW93" s="258"/>
      <c r="AX93" s="272"/>
      <c r="AY93" s="272"/>
      <c r="AZ93" s="272"/>
      <c r="BA93" s="258"/>
      <c r="BB93" s="272"/>
      <c r="BC93" s="272"/>
      <c r="BD93" s="272"/>
      <c r="BE93" s="272"/>
      <c r="BF93" s="272"/>
      <c r="BG93" s="273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/>
      <c r="CG93" s="258"/>
      <c r="CH93" s="258"/>
      <c r="CI93" s="258"/>
      <c r="CJ93" s="75"/>
      <c r="CK93" s="75"/>
      <c r="CL93" s="75"/>
      <c r="CM93" s="75"/>
      <c r="CN93" s="75"/>
    </row>
    <row r="94" spans="1:92" ht="12.75">
      <c r="A94" s="258"/>
      <c r="B94" s="450"/>
      <c r="C94" s="450"/>
      <c r="D94" s="450"/>
      <c r="E94" s="450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72"/>
      <c r="AQ94" s="272"/>
      <c r="AR94" s="272"/>
      <c r="AS94" s="272"/>
      <c r="AT94" s="272"/>
      <c r="AU94" s="258"/>
      <c r="AV94" s="258"/>
      <c r="AW94" s="258"/>
      <c r="AX94" s="272"/>
      <c r="AY94" s="272"/>
      <c r="AZ94" s="272"/>
      <c r="BA94" s="258"/>
      <c r="BB94" s="272"/>
      <c r="BC94" s="272"/>
      <c r="BD94" s="272"/>
      <c r="BE94" s="272"/>
      <c r="BF94" s="272"/>
      <c r="BG94" s="273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8"/>
      <c r="CD94" s="258"/>
      <c r="CE94" s="258"/>
      <c r="CF94" s="258"/>
      <c r="CG94" s="258"/>
      <c r="CH94" s="258"/>
      <c r="CI94" s="258"/>
      <c r="CJ94" s="75"/>
      <c r="CK94" s="75"/>
      <c r="CL94" s="75"/>
      <c r="CM94" s="75"/>
      <c r="CN94" s="75"/>
    </row>
    <row r="95" spans="1:92" ht="12.75">
      <c r="A95" s="258"/>
      <c r="B95" s="454"/>
      <c r="C95" s="453"/>
      <c r="D95" s="453"/>
      <c r="E95" s="453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72"/>
      <c r="AQ95" s="272"/>
      <c r="AR95" s="272"/>
      <c r="AS95" s="272"/>
      <c r="AT95" s="272"/>
      <c r="AU95" s="258"/>
      <c r="AV95" s="258"/>
      <c r="AW95" s="258"/>
      <c r="AX95" s="272"/>
      <c r="AY95" s="272"/>
      <c r="AZ95" s="272"/>
      <c r="BA95" s="258"/>
      <c r="BB95" s="272"/>
      <c r="BC95" s="272"/>
      <c r="BD95" s="272"/>
      <c r="BE95" s="272"/>
      <c r="BF95" s="272"/>
      <c r="BG95" s="273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71"/>
      <c r="CJ95" s="75"/>
      <c r="CK95" s="75"/>
      <c r="CL95" s="75"/>
      <c r="CM95" s="75"/>
      <c r="CN95" s="75"/>
    </row>
    <row r="96" spans="1:92" ht="12.75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72"/>
      <c r="AQ96" s="272"/>
      <c r="AR96" s="272"/>
      <c r="AS96" s="272"/>
      <c r="AT96" s="272"/>
      <c r="AU96" s="258"/>
      <c r="AV96" s="258"/>
      <c r="AW96" s="258"/>
      <c r="AX96" s="272"/>
      <c r="AY96" s="272"/>
      <c r="AZ96" s="272"/>
      <c r="BA96" s="258"/>
      <c r="BB96" s="272"/>
      <c r="BC96" s="272"/>
      <c r="BD96" s="272"/>
      <c r="BE96" s="272"/>
      <c r="BF96" s="272"/>
      <c r="BG96" s="273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  <c r="CG96" s="258"/>
      <c r="CH96" s="258"/>
      <c r="CI96" s="271"/>
      <c r="CJ96" s="75"/>
      <c r="CK96" s="75"/>
      <c r="CL96" s="75"/>
      <c r="CM96" s="75"/>
      <c r="CN96" s="75"/>
    </row>
    <row r="97" spans="1:92" ht="12.75">
      <c r="A97" s="258"/>
      <c r="B97" s="453"/>
      <c r="C97" s="453"/>
      <c r="D97" s="453"/>
      <c r="E97" s="453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72"/>
      <c r="AQ97" s="272"/>
      <c r="AR97" s="272"/>
      <c r="AS97" s="272"/>
      <c r="AT97" s="272"/>
      <c r="AU97" s="258"/>
      <c r="AV97" s="258"/>
      <c r="AW97" s="258"/>
      <c r="AX97" s="272"/>
      <c r="AY97" s="272"/>
      <c r="AZ97" s="272"/>
      <c r="BA97" s="258"/>
      <c r="BB97" s="272"/>
      <c r="BC97" s="272"/>
      <c r="BD97" s="272"/>
      <c r="BE97" s="272"/>
      <c r="BF97" s="272"/>
      <c r="BG97" s="273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71"/>
      <c r="CJ97" s="75"/>
      <c r="CK97" s="75"/>
      <c r="CL97" s="75"/>
      <c r="CM97" s="75"/>
      <c r="CN97" s="75"/>
    </row>
    <row r="98" spans="1:92" ht="12.75">
      <c r="A98" s="258"/>
      <c r="B98" s="453"/>
      <c r="C98" s="453"/>
      <c r="D98" s="453"/>
      <c r="E98" s="453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72"/>
      <c r="AQ98" s="272"/>
      <c r="AR98" s="272"/>
      <c r="AS98" s="272"/>
      <c r="AT98" s="272"/>
      <c r="AU98" s="258"/>
      <c r="AV98" s="258"/>
      <c r="AW98" s="258"/>
      <c r="AX98" s="272"/>
      <c r="AY98" s="272"/>
      <c r="AZ98" s="272"/>
      <c r="BA98" s="258"/>
      <c r="BB98" s="272"/>
      <c r="BC98" s="272"/>
      <c r="BD98" s="272"/>
      <c r="BE98" s="272"/>
      <c r="BF98" s="272"/>
      <c r="BG98" s="273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71"/>
      <c r="CJ98" s="75"/>
      <c r="CK98" s="75"/>
      <c r="CL98" s="75"/>
      <c r="CM98" s="75"/>
      <c r="CN98" s="75"/>
    </row>
    <row r="99" spans="1:92" ht="12.75">
      <c r="A99" s="258"/>
      <c r="B99" s="453"/>
      <c r="C99" s="453"/>
      <c r="D99" s="453"/>
      <c r="E99" s="453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72"/>
      <c r="AQ99" s="272"/>
      <c r="AR99" s="272"/>
      <c r="AS99" s="272"/>
      <c r="AT99" s="272"/>
      <c r="AU99" s="258"/>
      <c r="AV99" s="258"/>
      <c r="AW99" s="258"/>
      <c r="AX99" s="272"/>
      <c r="AY99" s="272"/>
      <c r="AZ99" s="272"/>
      <c r="BA99" s="258"/>
      <c r="BB99" s="272"/>
      <c r="BC99" s="272"/>
      <c r="BD99" s="272"/>
      <c r="BE99" s="272"/>
      <c r="BF99" s="272"/>
      <c r="BG99" s="273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71"/>
      <c r="CJ99" s="75"/>
      <c r="CK99" s="75"/>
      <c r="CL99" s="75"/>
      <c r="CM99" s="75"/>
      <c r="CN99" s="75"/>
    </row>
    <row r="100" spans="1:92" ht="12.75">
      <c r="A100" s="258"/>
      <c r="B100" s="453"/>
      <c r="C100" s="453"/>
      <c r="D100" s="453"/>
      <c r="E100" s="453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72"/>
      <c r="AQ100" s="272"/>
      <c r="AR100" s="272"/>
      <c r="AS100" s="272"/>
      <c r="AT100" s="272"/>
      <c r="AU100" s="258"/>
      <c r="AV100" s="258"/>
      <c r="AW100" s="258"/>
      <c r="AX100" s="272"/>
      <c r="AY100" s="272"/>
      <c r="AZ100" s="272"/>
      <c r="BA100" s="258"/>
      <c r="BB100" s="272"/>
      <c r="BC100" s="272"/>
      <c r="BD100" s="272"/>
      <c r="BE100" s="272"/>
      <c r="BF100" s="272"/>
      <c r="BG100" s="273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71"/>
      <c r="CJ100" s="75"/>
      <c r="CK100" s="75"/>
      <c r="CL100" s="75"/>
      <c r="CM100" s="75"/>
      <c r="CN100" s="75"/>
    </row>
    <row r="101" spans="1:92" ht="12.75">
      <c r="A101" s="258"/>
      <c r="B101" s="453"/>
      <c r="C101" s="453"/>
      <c r="D101" s="453"/>
      <c r="E101" s="453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72"/>
      <c r="AQ101" s="272"/>
      <c r="AR101" s="272"/>
      <c r="AS101" s="272"/>
      <c r="AT101" s="272"/>
      <c r="AU101" s="258"/>
      <c r="AV101" s="258"/>
      <c r="AW101" s="258"/>
      <c r="AX101" s="272"/>
      <c r="AY101" s="272"/>
      <c r="AZ101" s="272"/>
      <c r="BA101" s="258"/>
      <c r="BB101" s="272"/>
      <c r="BC101" s="272"/>
      <c r="BD101" s="272"/>
      <c r="BE101" s="272"/>
      <c r="BF101" s="272"/>
      <c r="BG101" s="273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71"/>
      <c r="CJ101" s="75"/>
      <c r="CK101" s="75"/>
      <c r="CL101" s="75"/>
      <c r="CM101" s="75"/>
      <c r="CN101" s="75"/>
    </row>
    <row r="102" spans="1:92" ht="12.75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72"/>
      <c r="AQ102" s="272"/>
      <c r="AR102" s="272"/>
      <c r="AS102" s="272"/>
      <c r="AT102" s="272"/>
      <c r="AU102" s="258"/>
      <c r="AV102" s="258"/>
      <c r="AW102" s="258"/>
      <c r="AX102" s="272"/>
      <c r="AY102" s="272"/>
      <c r="AZ102" s="272"/>
      <c r="BA102" s="258"/>
      <c r="BB102" s="272"/>
      <c r="BC102" s="272"/>
      <c r="BD102" s="272"/>
      <c r="BE102" s="272"/>
      <c r="BF102" s="272"/>
      <c r="BG102" s="273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71"/>
      <c r="CJ102" s="75"/>
      <c r="CK102" s="75"/>
      <c r="CL102" s="75"/>
      <c r="CM102" s="75"/>
      <c r="CN102" s="75"/>
    </row>
    <row r="103" spans="1:92" ht="12.75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72"/>
      <c r="AQ103" s="272"/>
      <c r="AR103" s="272"/>
      <c r="AS103" s="272"/>
      <c r="AT103" s="272"/>
      <c r="AU103" s="258"/>
      <c r="AV103" s="258"/>
      <c r="AW103" s="258"/>
      <c r="AX103" s="272"/>
      <c r="AY103" s="272"/>
      <c r="AZ103" s="272"/>
      <c r="BA103" s="258"/>
      <c r="BB103" s="272"/>
      <c r="BC103" s="272"/>
      <c r="BD103" s="272"/>
      <c r="BE103" s="272"/>
      <c r="BF103" s="272"/>
      <c r="BG103" s="273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71"/>
      <c r="CJ103" s="75"/>
      <c r="CK103" s="75"/>
      <c r="CL103" s="75"/>
      <c r="CM103" s="75"/>
      <c r="CN103" s="75"/>
    </row>
    <row r="104" spans="1:92" ht="12.75">
      <c r="A104" s="258"/>
      <c r="B104" s="258"/>
      <c r="C104" s="258"/>
      <c r="D104" s="258"/>
      <c r="E104" s="258"/>
      <c r="F104" s="258"/>
      <c r="G104" s="258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8"/>
      <c r="W104" s="258"/>
      <c r="X104" s="258"/>
      <c r="Y104" s="258"/>
      <c r="Z104" s="258"/>
      <c r="AA104" s="272"/>
      <c r="AB104" s="272"/>
      <c r="AC104" s="272"/>
      <c r="AD104" s="258"/>
      <c r="AE104" s="272"/>
      <c r="AF104" s="272"/>
      <c r="AG104" s="272"/>
      <c r="AH104" s="272"/>
      <c r="AI104" s="273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58"/>
      <c r="AV104" s="258"/>
      <c r="AW104" s="258"/>
      <c r="AX104" s="272"/>
      <c r="AY104" s="272"/>
      <c r="AZ104" s="272"/>
      <c r="BA104" s="258"/>
      <c r="BB104" s="272"/>
      <c r="BC104" s="272"/>
      <c r="BD104" s="272"/>
      <c r="BE104" s="272"/>
      <c r="BF104" s="272"/>
      <c r="BG104" s="273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58"/>
      <c r="BS104" s="258"/>
      <c r="BT104" s="258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75"/>
      <c r="CK104" s="75"/>
      <c r="CL104" s="75"/>
      <c r="CM104" s="75"/>
      <c r="CN104" s="75"/>
    </row>
    <row r="105" spans="1:92" ht="12.75">
      <c r="A105" s="258"/>
      <c r="B105" s="455"/>
      <c r="C105" s="456"/>
      <c r="D105" s="456"/>
      <c r="E105" s="456"/>
      <c r="F105" s="258"/>
      <c r="G105" s="258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8"/>
      <c r="W105" s="258"/>
      <c r="X105" s="258"/>
      <c r="Y105" s="258"/>
      <c r="Z105" s="258"/>
      <c r="AA105" s="272"/>
      <c r="AB105" s="272"/>
      <c r="AC105" s="272"/>
      <c r="AD105" s="258"/>
      <c r="AE105" s="272"/>
      <c r="AF105" s="272"/>
      <c r="AG105" s="272"/>
      <c r="AH105" s="272"/>
      <c r="AI105" s="273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58"/>
      <c r="AV105" s="258"/>
      <c r="AW105" s="258"/>
      <c r="AX105" s="272"/>
      <c r="AY105" s="272"/>
      <c r="AZ105" s="272"/>
      <c r="BA105" s="258"/>
      <c r="BB105" s="272"/>
      <c r="BC105" s="272"/>
      <c r="BD105" s="272"/>
      <c r="BE105" s="272"/>
      <c r="BF105" s="272"/>
      <c r="BG105" s="273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75"/>
      <c r="CK105" s="75"/>
      <c r="CL105" s="75"/>
      <c r="CM105" s="75"/>
      <c r="CN105" s="75"/>
    </row>
    <row r="106" spans="1:92" ht="12.75">
      <c r="A106" s="258"/>
      <c r="B106" s="456"/>
      <c r="C106" s="456"/>
      <c r="D106" s="456"/>
      <c r="E106" s="456"/>
      <c r="F106" s="258"/>
      <c r="G106" s="258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8"/>
      <c r="W106" s="258"/>
      <c r="X106" s="258"/>
      <c r="Y106" s="258"/>
      <c r="Z106" s="258"/>
      <c r="AA106" s="272"/>
      <c r="AB106" s="272"/>
      <c r="AC106" s="272"/>
      <c r="AD106" s="258"/>
      <c r="AE106" s="272"/>
      <c r="AF106" s="272"/>
      <c r="AG106" s="272"/>
      <c r="AH106" s="272"/>
      <c r="AI106" s="273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58"/>
      <c r="AV106" s="258"/>
      <c r="AW106" s="258"/>
      <c r="AX106" s="272"/>
      <c r="AY106" s="272"/>
      <c r="AZ106" s="272"/>
      <c r="BA106" s="258"/>
      <c r="BB106" s="272"/>
      <c r="BC106" s="272"/>
      <c r="BD106" s="272"/>
      <c r="BE106" s="272"/>
      <c r="BF106" s="272"/>
      <c r="BG106" s="273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/>
      <c r="CG106" s="258"/>
      <c r="CH106" s="258"/>
      <c r="CI106" s="258"/>
      <c r="CJ106" s="75"/>
      <c r="CK106" s="75"/>
      <c r="CL106" s="75"/>
      <c r="CM106" s="75"/>
      <c r="CN106" s="75"/>
    </row>
    <row r="107" spans="1:92" ht="12.75">
      <c r="A107" s="258"/>
      <c r="B107" s="456"/>
      <c r="C107" s="456"/>
      <c r="D107" s="456"/>
      <c r="E107" s="456"/>
      <c r="F107" s="258"/>
      <c r="G107" s="258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8"/>
      <c r="W107" s="258"/>
      <c r="X107" s="258"/>
      <c r="Y107" s="258"/>
      <c r="Z107" s="258"/>
      <c r="AA107" s="272"/>
      <c r="AB107" s="272"/>
      <c r="AC107" s="272"/>
      <c r="AD107" s="272"/>
      <c r="AE107" s="272"/>
      <c r="AF107" s="258"/>
      <c r="AG107" s="272"/>
      <c r="AH107" s="258"/>
      <c r="AI107" s="273"/>
      <c r="AJ107" s="258"/>
      <c r="AK107" s="272"/>
      <c r="AL107" s="272"/>
      <c r="AM107" s="272"/>
      <c r="AN107" s="272"/>
      <c r="AO107" s="272"/>
      <c r="AP107" s="258"/>
      <c r="AQ107" s="272"/>
      <c r="AR107" s="272"/>
      <c r="AS107" s="272"/>
      <c r="AT107" s="272"/>
      <c r="AU107" s="258"/>
      <c r="AV107" s="258"/>
      <c r="AW107" s="258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3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75"/>
      <c r="CK107" s="75"/>
      <c r="CL107" s="75"/>
      <c r="CM107" s="75"/>
      <c r="CN107" s="75"/>
    </row>
    <row r="108" spans="1:92" ht="12.75">
      <c r="A108" s="258"/>
      <c r="B108" s="258"/>
      <c r="C108" s="258"/>
      <c r="D108" s="258"/>
      <c r="E108" s="258"/>
      <c r="F108" s="258"/>
      <c r="G108" s="258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8"/>
      <c r="W108" s="258"/>
      <c r="X108" s="258"/>
      <c r="Y108" s="258"/>
      <c r="Z108" s="258"/>
      <c r="AA108" s="272"/>
      <c r="AB108" s="272"/>
      <c r="AC108" s="272"/>
      <c r="AD108" s="258"/>
      <c r="AE108" s="272"/>
      <c r="AF108" s="272"/>
      <c r="AG108" s="272"/>
      <c r="AH108" s="272"/>
      <c r="AI108" s="273"/>
      <c r="AJ108" s="258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58"/>
      <c r="AV108" s="258"/>
      <c r="AW108" s="258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3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71"/>
      <c r="CJ108" s="75"/>
      <c r="CK108" s="75"/>
      <c r="CL108" s="75"/>
      <c r="CM108" s="75"/>
      <c r="CN108" s="75"/>
    </row>
    <row r="109" spans="1:92" ht="12.75">
      <c r="A109" s="258"/>
      <c r="B109" s="454"/>
      <c r="C109" s="453"/>
      <c r="D109" s="453"/>
      <c r="E109" s="453"/>
      <c r="F109" s="258"/>
      <c r="G109" s="258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8"/>
      <c r="W109" s="258"/>
      <c r="X109" s="258"/>
      <c r="Y109" s="258"/>
      <c r="Z109" s="258"/>
      <c r="AA109" s="272"/>
      <c r="AB109" s="272"/>
      <c r="AC109" s="272"/>
      <c r="AD109" s="272"/>
      <c r="AE109" s="272"/>
      <c r="AF109" s="272"/>
      <c r="AG109" s="272"/>
      <c r="AH109" s="272"/>
      <c r="AI109" s="273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58"/>
      <c r="AV109" s="258"/>
      <c r="AW109" s="258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3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58"/>
      <c r="BS109" s="258"/>
      <c r="BT109" s="258"/>
      <c r="BU109" s="258"/>
      <c r="BV109" s="258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258"/>
      <c r="CG109" s="258"/>
      <c r="CH109" s="258"/>
      <c r="CI109" s="258"/>
      <c r="CJ109" s="75"/>
      <c r="CK109" s="75"/>
      <c r="CL109" s="75"/>
      <c r="CM109" s="75"/>
      <c r="CN109" s="75"/>
    </row>
    <row r="110" spans="1:92" ht="12.75">
      <c r="A110" s="258"/>
      <c r="B110" s="453"/>
      <c r="C110" s="453"/>
      <c r="D110" s="453"/>
      <c r="E110" s="453"/>
      <c r="F110" s="258"/>
      <c r="G110" s="258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8"/>
      <c r="W110" s="258"/>
      <c r="X110" s="258"/>
      <c r="Y110" s="258"/>
      <c r="Z110" s="258"/>
      <c r="AA110" s="272"/>
      <c r="AB110" s="272"/>
      <c r="AC110" s="272"/>
      <c r="AD110" s="272"/>
      <c r="AE110" s="272"/>
      <c r="AF110" s="272"/>
      <c r="AG110" s="272"/>
      <c r="AH110" s="272"/>
      <c r="AI110" s="273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58"/>
      <c r="AV110" s="258"/>
      <c r="AW110" s="258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3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75"/>
      <c r="CK110" s="75"/>
      <c r="CL110" s="75"/>
      <c r="CM110" s="75"/>
      <c r="CN110" s="75"/>
    </row>
    <row r="111" spans="1:92" ht="12.75">
      <c r="A111" s="258"/>
      <c r="B111" s="258"/>
      <c r="C111" s="258"/>
      <c r="D111" s="258"/>
      <c r="E111" s="258"/>
      <c r="F111" s="258"/>
      <c r="G111" s="258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8"/>
      <c r="W111" s="258"/>
      <c r="X111" s="258"/>
      <c r="Y111" s="258"/>
      <c r="Z111" s="258"/>
      <c r="AA111" s="272"/>
      <c r="AB111" s="272"/>
      <c r="AC111" s="272"/>
      <c r="AD111" s="272"/>
      <c r="AE111" s="272"/>
      <c r="AF111" s="272"/>
      <c r="AG111" s="272"/>
      <c r="AH111" s="272"/>
      <c r="AI111" s="273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58"/>
      <c r="AV111" s="258"/>
      <c r="AW111" s="258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3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258"/>
      <c r="CC111" s="258"/>
      <c r="CD111" s="258"/>
      <c r="CE111" s="258"/>
      <c r="CF111" s="258"/>
      <c r="CG111" s="258"/>
      <c r="CH111" s="258"/>
      <c r="CI111" s="258"/>
      <c r="CJ111" s="75"/>
      <c r="CK111" s="75"/>
      <c r="CL111" s="75"/>
      <c r="CM111" s="75"/>
      <c r="CN111" s="75"/>
    </row>
    <row r="112" spans="1:92" ht="12.75">
      <c r="A112" s="258"/>
      <c r="B112" s="258"/>
      <c r="C112" s="258"/>
      <c r="D112" s="258"/>
      <c r="E112" s="258"/>
      <c r="F112" s="258"/>
      <c r="G112" s="258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8"/>
      <c r="W112" s="258"/>
      <c r="X112" s="258"/>
      <c r="Y112" s="258"/>
      <c r="Z112" s="258"/>
      <c r="AA112" s="272"/>
      <c r="AB112" s="272"/>
      <c r="AC112" s="272"/>
      <c r="AD112" s="272"/>
      <c r="AE112" s="272"/>
      <c r="AF112" s="272"/>
      <c r="AG112" s="272"/>
      <c r="AH112" s="272"/>
      <c r="AI112" s="273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58"/>
      <c r="AV112" s="258"/>
      <c r="AW112" s="258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3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58"/>
      <c r="BS112" s="258"/>
      <c r="BT112" s="258"/>
      <c r="BU112" s="258"/>
      <c r="BV112" s="258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258"/>
      <c r="CG112" s="258"/>
      <c r="CH112" s="258"/>
      <c r="CI112" s="258"/>
      <c r="CJ112" s="75"/>
      <c r="CK112" s="75"/>
      <c r="CL112" s="75"/>
      <c r="CM112" s="75"/>
      <c r="CN112" s="75"/>
    </row>
    <row r="113" spans="1:92" ht="12.75">
      <c r="A113" s="258"/>
      <c r="B113" s="453"/>
      <c r="C113" s="453"/>
      <c r="D113" s="453"/>
      <c r="E113" s="453"/>
      <c r="F113" s="258"/>
      <c r="G113" s="258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8"/>
      <c r="W113" s="258"/>
      <c r="X113" s="258"/>
      <c r="Y113" s="258"/>
      <c r="Z113" s="258"/>
      <c r="AA113" s="272"/>
      <c r="AB113" s="272"/>
      <c r="AC113" s="272"/>
      <c r="AD113" s="272"/>
      <c r="AE113" s="272"/>
      <c r="AF113" s="272"/>
      <c r="AG113" s="272"/>
      <c r="AH113" s="272"/>
      <c r="AI113" s="273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58"/>
      <c r="AV113" s="258"/>
      <c r="AW113" s="258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3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  <c r="CG113" s="258"/>
      <c r="CH113" s="258"/>
      <c r="CI113" s="258"/>
      <c r="CJ113" s="75"/>
      <c r="CK113" s="75"/>
      <c r="CL113" s="75"/>
      <c r="CM113" s="75"/>
      <c r="CN113" s="75"/>
    </row>
    <row r="114" spans="1:92" ht="12.75">
      <c r="A114" s="258"/>
      <c r="B114" s="450"/>
      <c r="C114" s="450"/>
      <c r="D114" s="450"/>
      <c r="E114" s="450"/>
      <c r="F114" s="258"/>
      <c r="G114" s="258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8"/>
      <c r="W114" s="258"/>
      <c r="X114" s="258"/>
      <c r="Y114" s="258"/>
      <c r="Z114" s="258"/>
      <c r="AA114" s="272"/>
      <c r="AB114" s="272"/>
      <c r="AC114" s="272"/>
      <c r="AD114" s="272"/>
      <c r="AE114" s="272"/>
      <c r="AF114" s="272"/>
      <c r="AG114" s="272"/>
      <c r="AH114" s="272"/>
      <c r="AI114" s="273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58"/>
      <c r="AV114" s="258"/>
      <c r="AW114" s="258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3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58"/>
      <c r="BS114" s="258"/>
      <c r="BT114" s="258"/>
      <c r="BU114" s="258"/>
      <c r="BV114" s="258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258"/>
      <c r="CG114" s="258"/>
      <c r="CH114" s="258"/>
      <c r="CI114" s="258"/>
      <c r="CJ114" s="75"/>
      <c r="CK114" s="75"/>
      <c r="CL114" s="75"/>
      <c r="CM114" s="75"/>
      <c r="CN114" s="75"/>
    </row>
    <row r="115" spans="1:92" ht="12.75">
      <c r="A115" s="258"/>
      <c r="B115" s="263"/>
      <c r="C115" s="263"/>
      <c r="D115" s="263"/>
      <c r="E115" s="263"/>
      <c r="F115" s="258"/>
      <c r="G115" s="258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8"/>
      <c r="W115" s="258"/>
      <c r="X115" s="258"/>
      <c r="Y115" s="258"/>
      <c r="Z115" s="258"/>
      <c r="AA115" s="272"/>
      <c r="AB115" s="272"/>
      <c r="AC115" s="272"/>
      <c r="AD115" s="272"/>
      <c r="AE115" s="272"/>
      <c r="AF115" s="272"/>
      <c r="AG115" s="272"/>
      <c r="AH115" s="272"/>
      <c r="AI115" s="273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58"/>
      <c r="AV115" s="258"/>
      <c r="AW115" s="258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3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58"/>
      <c r="BS115" s="258"/>
      <c r="BT115" s="258"/>
      <c r="BU115" s="258"/>
      <c r="BV115" s="258"/>
      <c r="BW115" s="258"/>
      <c r="BX115" s="258"/>
      <c r="BY115" s="258"/>
      <c r="BZ115" s="258"/>
      <c r="CA115" s="258"/>
      <c r="CB115" s="258"/>
      <c r="CC115" s="258"/>
      <c r="CD115" s="258"/>
      <c r="CE115" s="258"/>
      <c r="CF115" s="258"/>
      <c r="CG115" s="258"/>
      <c r="CH115" s="258"/>
      <c r="CI115" s="258"/>
      <c r="CJ115" s="75"/>
      <c r="CK115" s="75"/>
      <c r="CL115" s="75"/>
      <c r="CM115" s="75"/>
      <c r="CN115" s="75"/>
    </row>
    <row r="116" spans="1:92" ht="12.75">
      <c r="A116" s="258"/>
      <c r="B116" s="258"/>
      <c r="C116" s="258"/>
      <c r="D116" s="258"/>
      <c r="E116" s="258"/>
      <c r="F116" s="258"/>
      <c r="G116" s="258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8"/>
      <c r="W116" s="258"/>
      <c r="X116" s="258"/>
      <c r="Y116" s="258"/>
      <c r="Z116" s="258"/>
      <c r="AA116" s="272"/>
      <c r="AB116" s="258"/>
      <c r="AC116" s="272"/>
      <c r="AD116" s="272"/>
      <c r="AE116" s="272"/>
      <c r="AF116" s="272"/>
      <c r="AG116" s="272"/>
      <c r="AH116" s="272"/>
      <c r="AI116" s="273"/>
      <c r="AJ116" s="272"/>
      <c r="AK116" s="272"/>
      <c r="AL116" s="272"/>
      <c r="AM116" s="272"/>
      <c r="AN116" s="272"/>
      <c r="AO116" s="272"/>
      <c r="AP116" s="272"/>
      <c r="AQ116" s="272"/>
      <c r="AR116" s="258"/>
      <c r="AS116" s="272"/>
      <c r="AT116" s="258"/>
      <c r="AU116" s="258"/>
      <c r="AV116" s="258"/>
      <c r="AW116" s="258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3"/>
      <c r="BH116" s="272"/>
      <c r="BI116" s="272"/>
      <c r="BJ116" s="272"/>
      <c r="BK116" s="272"/>
      <c r="BL116" s="272"/>
      <c r="BM116" s="272"/>
      <c r="BN116" s="272"/>
      <c r="BO116" s="272"/>
      <c r="BP116" s="272"/>
      <c r="BQ116" s="272"/>
      <c r="BR116" s="258"/>
      <c r="BS116" s="258"/>
      <c r="BT116" s="258"/>
      <c r="BU116" s="258"/>
      <c r="BV116" s="258"/>
      <c r="BW116" s="258"/>
      <c r="BX116" s="258"/>
      <c r="BY116" s="258"/>
      <c r="BZ116" s="258"/>
      <c r="CA116" s="258"/>
      <c r="CB116" s="258"/>
      <c r="CC116" s="258"/>
      <c r="CD116" s="258"/>
      <c r="CE116" s="258"/>
      <c r="CF116" s="258"/>
      <c r="CG116" s="258"/>
      <c r="CH116" s="258"/>
      <c r="CI116" s="258"/>
      <c r="CJ116" s="75"/>
      <c r="CK116" s="75"/>
      <c r="CL116" s="75"/>
      <c r="CM116" s="75"/>
      <c r="CN116" s="75"/>
    </row>
    <row r="117" spans="1:92" ht="12.75">
      <c r="A117" s="258"/>
      <c r="B117" s="453"/>
      <c r="C117" s="453"/>
      <c r="D117" s="453"/>
      <c r="E117" s="453"/>
      <c r="F117" s="258"/>
      <c r="G117" s="258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8"/>
      <c r="W117" s="258"/>
      <c r="X117" s="258"/>
      <c r="Y117" s="258"/>
      <c r="Z117" s="258"/>
      <c r="AA117" s="272"/>
      <c r="AB117" s="258"/>
      <c r="AC117" s="272"/>
      <c r="AD117" s="272"/>
      <c r="AE117" s="272"/>
      <c r="AF117" s="272"/>
      <c r="AG117" s="272"/>
      <c r="AH117" s="272"/>
      <c r="AI117" s="273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58"/>
      <c r="AV117" s="258"/>
      <c r="AW117" s="258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3"/>
      <c r="BH117" s="272"/>
      <c r="BI117" s="272"/>
      <c r="BJ117" s="272"/>
      <c r="BK117" s="272"/>
      <c r="BL117" s="272"/>
      <c r="BM117" s="272"/>
      <c r="BN117" s="272"/>
      <c r="BO117" s="272"/>
      <c r="BP117" s="272"/>
      <c r="BQ117" s="272"/>
      <c r="BR117" s="258"/>
      <c r="BS117" s="258"/>
      <c r="BT117" s="258"/>
      <c r="BU117" s="258"/>
      <c r="BV117" s="258"/>
      <c r="BW117" s="258"/>
      <c r="BX117" s="258"/>
      <c r="BY117" s="258"/>
      <c r="BZ117" s="258"/>
      <c r="CA117" s="258"/>
      <c r="CB117" s="258"/>
      <c r="CC117" s="258"/>
      <c r="CD117" s="258"/>
      <c r="CE117" s="258"/>
      <c r="CF117" s="258"/>
      <c r="CG117" s="258"/>
      <c r="CH117" s="258"/>
      <c r="CI117" s="258"/>
      <c r="CJ117" s="75"/>
      <c r="CK117" s="75"/>
      <c r="CL117" s="75"/>
      <c r="CM117" s="75"/>
      <c r="CN117" s="75"/>
    </row>
    <row r="118" spans="1:92" ht="12.75">
      <c r="A118" s="258"/>
      <c r="B118" s="453"/>
      <c r="C118" s="453"/>
      <c r="D118" s="453"/>
      <c r="E118" s="453"/>
      <c r="F118" s="258"/>
      <c r="G118" s="258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8"/>
      <c r="W118" s="258"/>
      <c r="X118" s="258"/>
      <c r="Y118" s="258"/>
      <c r="Z118" s="258"/>
      <c r="AA118" s="272"/>
      <c r="AB118" s="258"/>
      <c r="AC118" s="272"/>
      <c r="AD118" s="272"/>
      <c r="AE118" s="272"/>
      <c r="AF118" s="272"/>
      <c r="AG118" s="272"/>
      <c r="AH118" s="272"/>
      <c r="AI118" s="273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58"/>
      <c r="AV118" s="258"/>
      <c r="AW118" s="258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3"/>
      <c r="BH118" s="272"/>
      <c r="BI118" s="272"/>
      <c r="BJ118" s="272"/>
      <c r="BK118" s="272"/>
      <c r="BL118" s="272"/>
      <c r="BM118" s="272"/>
      <c r="BN118" s="272"/>
      <c r="BO118" s="272"/>
      <c r="BP118" s="272"/>
      <c r="BQ118" s="272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75"/>
      <c r="CK118" s="75"/>
      <c r="CL118" s="75"/>
      <c r="CM118" s="75"/>
      <c r="CN118" s="75"/>
    </row>
    <row r="119" spans="1:92" ht="12.75">
      <c r="A119" s="258"/>
      <c r="B119" s="453"/>
      <c r="C119" s="453"/>
      <c r="D119" s="453"/>
      <c r="E119" s="453"/>
      <c r="F119" s="258"/>
      <c r="G119" s="258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8"/>
      <c r="W119" s="258"/>
      <c r="X119" s="258"/>
      <c r="Y119" s="258"/>
      <c r="Z119" s="258"/>
      <c r="AA119" s="272"/>
      <c r="AB119" s="258"/>
      <c r="AC119" s="272"/>
      <c r="AD119" s="272"/>
      <c r="AE119" s="272"/>
      <c r="AF119" s="272"/>
      <c r="AG119" s="272"/>
      <c r="AH119" s="272"/>
      <c r="AI119" s="273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58"/>
      <c r="AV119" s="258"/>
      <c r="AW119" s="258"/>
      <c r="AX119" s="272"/>
      <c r="AY119" s="272"/>
      <c r="AZ119" s="272"/>
      <c r="BA119" s="258"/>
      <c r="BB119" s="272"/>
      <c r="BC119" s="272"/>
      <c r="BD119" s="272"/>
      <c r="BE119" s="272"/>
      <c r="BF119" s="272"/>
      <c r="BG119" s="273"/>
      <c r="BH119" s="272"/>
      <c r="BI119" s="272"/>
      <c r="BJ119" s="272"/>
      <c r="BK119" s="272"/>
      <c r="BL119" s="272"/>
      <c r="BM119" s="272"/>
      <c r="BN119" s="272"/>
      <c r="BO119" s="272"/>
      <c r="BP119" s="272"/>
      <c r="BQ119" s="272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  <c r="CG119" s="258"/>
      <c r="CH119" s="258"/>
      <c r="CI119" s="258"/>
      <c r="CJ119" s="75"/>
      <c r="CK119" s="75"/>
      <c r="CL119" s="75"/>
      <c r="CM119" s="75"/>
      <c r="CN119" s="75"/>
    </row>
    <row r="120" spans="1:92" ht="12.75">
      <c r="A120" s="258"/>
      <c r="B120" s="258"/>
      <c r="C120" s="258"/>
      <c r="D120" s="258"/>
      <c r="E120" s="258"/>
      <c r="F120" s="258"/>
      <c r="G120" s="258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8"/>
      <c r="W120" s="258"/>
      <c r="X120" s="258"/>
      <c r="Y120" s="258"/>
      <c r="Z120" s="258"/>
      <c r="AA120" s="272"/>
      <c r="AB120" s="258"/>
      <c r="AC120" s="272"/>
      <c r="AD120" s="272"/>
      <c r="AE120" s="272"/>
      <c r="AF120" s="272"/>
      <c r="AG120" s="272"/>
      <c r="AH120" s="272"/>
      <c r="AI120" s="273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58"/>
      <c r="AV120" s="258"/>
      <c r="AW120" s="258"/>
      <c r="AX120" s="272"/>
      <c r="AY120" s="272"/>
      <c r="AZ120" s="272"/>
      <c r="BA120" s="258"/>
      <c r="BB120" s="272"/>
      <c r="BC120" s="272"/>
      <c r="BD120" s="272"/>
      <c r="BE120" s="272"/>
      <c r="BF120" s="272"/>
      <c r="BG120" s="273"/>
      <c r="BH120" s="272"/>
      <c r="BI120" s="272"/>
      <c r="BJ120" s="272"/>
      <c r="BK120" s="272"/>
      <c r="BL120" s="272"/>
      <c r="BM120" s="272"/>
      <c r="BN120" s="272"/>
      <c r="BO120" s="272"/>
      <c r="BP120" s="272"/>
      <c r="BQ120" s="272"/>
      <c r="BR120" s="258"/>
      <c r="BS120" s="258"/>
      <c r="BT120" s="258"/>
      <c r="BU120" s="258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  <c r="CG120" s="258"/>
      <c r="CH120" s="258"/>
      <c r="CI120" s="258"/>
      <c r="CJ120" s="75"/>
      <c r="CK120" s="75"/>
      <c r="CL120" s="75"/>
      <c r="CM120" s="75"/>
      <c r="CN120" s="75"/>
    </row>
    <row r="121" spans="1:92" ht="12.75">
      <c r="A121" s="258"/>
      <c r="B121" s="258"/>
      <c r="C121" s="258"/>
      <c r="D121" s="258"/>
      <c r="E121" s="258"/>
      <c r="F121" s="258"/>
      <c r="G121" s="258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8"/>
      <c r="W121" s="258"/>
      <c r="X121" s="258"/>
      <c r="Y121" s="258"/>
      <c r="Z121" s="258"/>
      <c r="AA121" s="272"/>
      <c r="AB121" s="258"/>
      <c r="AC121" s="272"/>
      <c r="AD121" s="272"/>
      <c r="AE121" s="272"/>
      <c r="AF121" s="272"/>
      <c r="AG121" s="272"/>
      <c r="AH121" s="272"/>
      <c r="AI121" s="273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58"/>
      <c r="AV121" s="258"/>
      <c r="AW121" s="258"/>
      <c r="AX121" s="272"/>
      <c r="AY121" s="272"/>
      <c r="AZ121" s="272"/>
      <c r="BA121" s="258"/>
      <c r="BB121" s="272"/>
      <c r="BC121" s="272"/>
      <c r="BD121" s="272"/>
      <c r="BE121" s="272"/>
      <c r="BF121" s="272"/>
      <c r="BG121" s="273"/>
      <c r="BH121" s="272"/>
      <c r="BI121" s="272"/>
      <c r="BJ121" s="272"/>
      <c r="BK121" s="272"/>
      <c r="BL121" s="272"/>
      <c r="BM121" s="272"/>
      <c r="BN121" s="272"/>
      <c r="BO121" s="272"/>
      <c r="BP121" s="272"/>
      <c r="BQ121" s="272"/>
      <c r="BR121" s="258"/>
      <c r="BS121" s="258"/>
      <c r="BT121" s="258"/>
      <c r="BU121" s="258"/>
      <c r="BV121" s="258"/>
      <c r="BW121" s="258"/>
      <c r="BX121" s="258"/>
      <c r="BY121" s="258"/>
      <c r="BZ121" s="258"/>
      <c r="CA121" s="258"/>
      <c r="CB121" s="258"/>
      <c r="CC121" s="258"/>
      <c r="CD121" s="258"/>
      <c r="CE121" s="258"/>
      <c r="CF121" s="258"/>
      <c r="CG121" s="258"/>
      <c r="CH121" s="258"/>
      <c r="CI121" s="258"/>
      <c r="CJ121" s="75"/>
      <c r="CK121" s="75"/>
      <c r="CL121" s="75"/>
      <c r="CM121" s="75"/>
      <c r="CN121" s="75"/>
    </row>
    <row r="122" spans="1:92" ht="12.75">
      <c r="A122" s="258"/>
      <c r="B122" s="453"/>
      <c r="C122" s="453"/>
      <c r="D122" s="453"/>
      <c r="E122" s="453"/>
      <c r="F122" s="258"/>
      <c r="G122" s="258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8"/>
      <c r="W122" s="258"/>
      <c r="X122" s="258"/>
      <c r="Y122" s="258"/>
      <c r="Z122" s="258"/>
      <c r="AA122" s="272"/>
      <c r="AB122" s="258"/>
      <c r="AC122" s="272"/>
      <c r="AD122" s="272"/>
      <c r="AE122" s="272"/>
      <c r="AF122" s="272"/>
      <c r="AG122" s="272"/>
      <c r="AH122" s="272"/>
      <c r="AI122" s="273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272"/>
      <c r="AT122" s="272"/>
      <c r="AU122" s="258"/>
      <c r="AV122" s="258"/>
      <c r="AW122" s="258"/>
      <c r="AX122" s="272"/>
      <c r="AY122" s="272"/>
      <c r="AZ122" s="272"/>
      <c r="BA122" s="258"/>
      <c r="BB122" s="272"/>
      <c r="BC122" s="272"/>
      <c r="BD122" s="272"/>
      <c r="BE122" s="272"/>
      <c r="BF122" s="272"/>
      <c r="BG122" s="273"/>
      <c r="BH122" s="272"/>
      <c r="BI122" s="272"/>
      <c r="BJ122" s="272"/>
      <c r="BK122" s="272"/>
      <c r="BL122" s="272"/>
      <c r="BM122" s="272"/>
      <c r="BN122" s="272"/>
      <c r="BO122" s="272"/>
      <c r="BP122" s="272"/>
      <c r="BQ122" s="272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75"/>
      <c r="CK122" s="75"/>
      <c r="CL122" s="75"/>
      <c r="CM122" s="75"/>
      <c r="CN122" s="75"/>
    </row>
    <row r="123" spans="1:92" ht="12.75">
      <c r="A123" s="258"/>
      <c r="B123" s="450"/>
      <c r="C123" s="450"/>
      <c r="D123" s="450"/>
      <c r="E123" s="450"/>
      <c r="F123" s="258"/>
      <c r="G123" s="258"/>
      <c r="H123" s="259"/>
      <c r="I123" s="277"/>
      <c r="J123" s="259"/>
      <c r="K123" s="277"/>
      <c r="L123" s="259"/>
      <c r="M123" s="277"/>
      <c r="N123" s="259"/>
      <c r="O123" s="277"/>
      <c r="P123" s="259"/>
      <c r="Q123" s="278"/>
      <c r="R123" s="259"/>
      <c r="S123" s="277"/>
      <c r="T123" s="259"/>
      <c r="U123" s="277"/>
      <c r="V123" s="258"/>
      <c r="W123" s="277"/>
      <c r="X123" s="258"/>
      <c r="Y123" s="277"/>
      <c r="Z123" s="258"/>
      <c r="AA123" s="277"/>
      <c r="AB123" s="258"/>
      <c r="AC123" s="277"/>
      <c r="AD123" s="272"/>
      <c r="AE123" s="278"/>
      <c r="AF123" s="272"/>
      <c r="AG123" s="277"/>
      <c r="AH123" s="272"/>
      <c r="AI123" s="278"/>
      <c r="AJ123" s="272"/>
      <c r="AK123" s="277"/>
      <c r="AL123" s="272"/>
      <c r="AM123" s="278"/>
      <c r="AN123" s="272"/>
      <c r="AO123" s="279"/>
      <c r="AP123" s="272"/>
      <c r="AQ123" s="277"/>
      <c r="AR123" s="272"/>
      <c r="AS123" s="277"/>
      <c r="AT123" s="272"/>
      <c r="AU123" s="277"/>
      <c r="AV123" s="277"/>
      <c r="AW123" s="277"/>
      <c r="AX123" s="272"/>
      <c r="AY123" s="277"/>
      <c r="AZ123" s="272"/>
      <c r="BA123" s="277"/>
      <c r="BB123" s="272"/>
      <c r="BC123" s="277"/>
      <c r="BD123" s="272"/>
      <c r="BE123" s="279"/>
      <c r="BF123" s="272"/>
      <c r="BG123" s="278"/>
      <c r="BH123" s="272"/>
      <c r="BI123" s="278"/>
      <c r="BJ123" s="272"/>
      <c r="BK123" s="278"/>
      <c r="BL123" s="272"/>
      <c r="BM123" s="277"/>
      <c r="BN123" s="277"/>
      <c r="BO123" s="277"/>
      <c r="BP123" s="277"/>
      <c r="BQ123" s="277"/>
      <c r="BR123" s="258"/>
      <c r="BS123" s="277"/>
      <c r="BT123" s="258"/>
      <c r="BU123" s="277"/>
      <c r="BV123" s="258"/>
      <c r="BW123" s="277"/>
      <c r="BX123" s="258"/>
      <c r="BY123" s="277"/>
      <c r="BZ123" s="258"/>
      <c r="CA123" s="277"/>
      <c r="CB123" s="258"/>
      <c r="CC123" s="277"/>
      <c r="CD123" s="258"/>
      <c r="CE123" s="277"/>
      <c r="CF123" s="258"/>
      <c r="CG123" s="277"/>
      <c r="CH123" s="258"/>
      <c r="CI123" s="271"/>
      <c r="CJ123" s="75"/>
      <c r="CK123" s="75"/>
      <c r="CL123" s="75"/>
      <c r="CM123" s="75"/>
      <c r="CN123" s="75"/>
    </row>
    <row r="124" spans="1:92" ht="12.75">
      <c r="A124" s="280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</row>
    <row r="125" spans="1:92" ht="15.75">
      <c r="A125" s="460"/>
      <c r="B125" s="460"/>
      <c r="C125" s="460"/>
      <c r="D125" s="460"/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  <c r="V125" s="460"/>
      <c r="W125" s="460"/>
      <c r="X125" s="460"/>
      <c r="Y125" s="460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256"/>
      <c r="BC125" s="256"/>
      <c r="BD125" s="256"/>
      <c r="BE125" s="256"/>
      <c r="BF125" s="256"/>
      <c r="BG125" s="256"/>
      <c r="BH125" s="256"/>
      <c r="BI125" s="256"/>
      <c r="BJ125" s="256"/>
      <c r="BK125" s="256"/>
      <c r="BL125" s="256"/>
      <c r="BM125" s="256"/>
      <c r="BN125" s="256"/>
      <c r="BO125" s="256"/>
      <c r="BP125" s="256"/>
      <c r="BQ125" s="256"/>
      <c r="BR125" s="256"/>
      <c r="BS125" s="256"/>
      <c r="BT125" s="256"/>
      <c r="BU125" s="256"/>
      <c r="BV125" s="256"/>
      <c r="BW125" s="256"/>
      <c r="BX125" s="256"/>
      <c r="BY125" s="256"/>
      <c r="BZ125" s="256"/>
      <c r="CA125" s="256"/>
      <c r="CB125" s="256"/>
      <c r="CC125" s="256"/>
      <c r="CD125" s="256"/>
      <c r="CE125" s="256"/>
      <c r="CF125" s="256"/>
      <c r="CG125" s="256"/>
      <c r="CH125" s="75"/>
      <c r="CI125" s="75"/>
      <c r="CJ125" s="75"/>
      <c r="CK125" s="75"/>
      <c r="CL125" s="75"/>
      <c r="CM125" s="75"/>
      <c r="CN125" s="75"/>
    </row>
    <row r="126" spans="1:92" ht="12.75">
      <c r="A126" s="461"/>
      <c r="B126" s="462"/>
      <c r="C126" s="462"/>
      <c r="D126" s="462"/>
      <c r="E126" s="462"/>
      <c r="F126" s="461"/>
      <c r="G126" s="458"/>
      <c r="H126" s="459"/>
      <c r="I126" s="459"/>
      <c r="J126" s="459"/>
      <c r="K126" s="459"/>
      <c r="L126" s="459"/>
      <c r="M126" s="459"/>
      <c r="N126" s="459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  <c r="AA126" s="459"/>
      <c r="AB126" s="459"/>
      <c r="AC126" s="459"/>
      <c r="AD126" s="459"/>
      <c r="AE126" s="459"/>
      <c r="AF126" s="459"/>
      <c r="AG126" s="459"/>
      <c r="AH126" s="459"/>
      <c r="AI126" s="459"/>
      <c r="AJ126" s="459"/>
      <c r="AK126" s="459"/>
      <c r="AL126" s="459"/>
      <c r="AM126" s="459"/>
      <c r="AN126" s="459"/>
      <c r="AO126" s="459"/>
      <c r="AP126" s="459"/>
      <c r="AQ126" s="459"/>
      <c r="AR126" s="459"/>
      <c r="AS126" s="459"/>
      <c r="AT126" s="281"/>
      <c r="AU126" s="281"/>
      <c r="AV126" s="281"/>
      <c r="AW126" s="281"/>
      <c r="AX126" s="459"/>
      <c r="AY126" s="459"/>
      <c r="AZ126" s="459"/>
      <c r="BA126" s="459"/>
      <c r="BB126" s="459"/>
      <c r="BC126" s="459"/>
      <c r="BD126" s="281"/>
      <c r="BE126" s="281"/>
      <c r="BF126" s="281"/>
      <c r="BG126" s="281"/>
      <c r="BH126" s="459"/>
      <c r="BI126" s="459"/>
      <c r="BJ126" s="459"/>
      <c r="BK126" s="459"/>
      <c r="BL126" s="459"/>
      <c r="BM126" s="459"/>
      <c r="BN126" s="459"/>
      <c r="BO126" s="459"/>
      <c r="BP126" s="459"/>
      <c r="BQ126" s="459"/>
      <c r="BR126" s="459"/>
      <c r="BS126" s="459"/>
      <c r="BT126" s="459"/>
      <c r="BU126" s="459"/>
      <c r="BV126" s="450"/>
      <c r="BW126" s="450"/>
      <c r="BX126" s="450"/>
      <c r="BY126" s="450"/>
      <c r="BZ126" s="450"/>
      <c r="CA126" s="450"/>
      <c r="CB126" s="450"/>
      <c r="CC126" s="450"/>
      <c r="CD126" s="459"/>
      <c r="CE126" s="459"/>
      <c r="CF126" s="458"/>
      <c r="CG126" s="458"/>
      <c r="CH126" s="75"/>
      <c r="CI126" s="75"/>
      <c r="CJ126" s="75"/>
      <c r="CK126" s="75"/>
      <c r="CL126" s="75"/>
      <c r="CM126" s="75"/>
      <c r="CN126" s="75"/>
    </row>
    <row r="127" spans="1:92" ht="12.75">
      <c r="A127" s="461"/>
      <c r="B127" s="462"/>
      <c r="C127" s="462"/>
      <c r="D127" s="462"/>
      <c r="E127" s="462"/>
      <c r="F127" s="461"/>
      <c r="G127" s="461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  <c r="U127" s="450"/>
      <c r="V127" s="450"/>
      <c r="W127" s="450"/>
      <c r="X127" s="450"/>
      <c r="Y127" s="450"/>
      <c r="Z127" s="450"/>
      <c r="AA127" s="450"/>
      <c r="AB127" s="450"/>
      <c r="AC127" s="450"/>
      <c r="AD127" s="450"/>
      <c r="AE127" s="450"/>
      <c r="AF127" s="457"/>
      <c r="AG127" s="457"/>
      <c r="AH127" s="450"/>
      <c r="AI127" s="450"/>
      <c r="AJ127" s="450"/>
      <c r="AK127" s="450"/>
      <c r="AL127" s="450"/>
      <c r="AM127" s="450"/>
      <c r="AN127" s="457"/>
      <c r="AO127" s="457"/>
      <c r="AP127" s="450"/>
      <c r="AQ127" s="450"/>
      <c r="AR127" s="450"/>
      <c r="AS127" s="450"/>
      <c r="AT127" s="450"/>
      <c r="AU127" s="450"/>
      <c r="AV127" s="263"/>
      <c r="AW127" s="263"/>
      <c r="AX127" s="457"/>
      <c r="AY127" s="457"/>
      <c r="AZ127" s="450"/>
      <c r="BA127" s="450"/>
      <c r="BB127" s="450"/>
      <c r="BC127" s="450"/>
      <c r="BD127" s="450"/>
      <c r="BE127" s="450"/>
      <c r="BF127" s="457"/>
      <c r="BG127" s="457"/>
      <c r="BH127" s="457"/>
      <c r="BI127" s="457"/>
      <c r="BJ127" s="450"/>
      <c r="BK127" s="450"/>
      <c r="BL127" s="450"/>
      <c r="BM127" s="450"/>
      <c r="BN127" s="263"/>
      <c r="BO127" s="263"/>
      <c r="BP127" s="263"/>
      <c r="BQ127" s="263"/>
      <c r="BR127" s="457"/>
      <c r="BS127" s="457"/>
      <c r="BT127" s="450"/>
      <c r="BU127" s="450"/>
      <c r="BV127" s="450"/>
      <c r="BW127" s="450"/>
      <c r="BX127" s="450"/>
      <c r="BY127" s="450"/>
      <c r="BZ127" s="450"/>
      <c r="CA127" s="450"/>
      <c r="CB127" s="450"/>
      <c r="CC127" s="450"/>
      <c r="CD127" s="450"/>
      <c r="CE127" s="450"/>
      <c r="CF127" s="458"/>
      <c r="CG127" s="458"/>
      <c r="CH127" s="75"/>
      <c r="CI127" s="75"/>
      <c r="CJ127" s="75"/>
      <c r="CK127" s="75"/>
      <c r="CL127" s="75"/>
      <c r="CM127" s="75"/>
      <c r="CN127" s="75"/>
    </row>
    <row r="128" spans="1:92" ht="12.75">
      <c r="A128" s="461"/>
      <c r="B128" s="462"/>
      <c r="C128" s="462"/>
      <c r="D128" s="462"/>
      <c r="E128" s="462"/>
      <c r="F128" s="461"/>
      <c r="G128" s="461"/>
      <c r="H128" s="75"/>
      <c r="I128" s="282"/>
      <c r="J128" s="75"/>
      <c r="K128" s="282"/>
      <c r="L128" s="75"/>
      <c r="M128" s="282"/>
      <c r="N128" s="75"/>
      <c r="O128" s="282"/>
      <c r="P128" s="75"/>
      <c r="Q128" s="282"/>
      <c r="R128" s="75"/>
      <c r="S128" s="282"/>
      <c r="T128" s="75"/>
      <c r="U128" s="282"/>
      <c r="V128" s="75"/>
      <c r="W128" s="282"/>
      <c r="X128" s="75"/>
      <c r="Y128" s="282"/>
      <c r="Z128" s="75"/>
      <c r="AA128" s="282"/>
      <c r="AB128" s="75"/>
      <c r="AC128" s="282"/>
      <c r="AD128" s="75"/>
      <c r="AE128" s="282"/>
      <c r="AF128" s="283"/>
      <c r="AG128" s="284"/>
      <c r="AH128" s="75"/>
      <c r="AI128" s="282"/>
      <c r="AJ128" s="75"/>
      <c r="AK128" s="282"/>
      <c r="AL128" s="75"/>
      <c r="AM128" s="282"/>
      <c r="AN128" s="283"/>
      <c r="AO128" s="284"/>
      <c r="AP128" s="75"/>
      <c r="AQ128" s="282"/>
      <c r="AR128" s="75"/>
      <c r="AS128" s="282"/>
      <c r="AT128" s="75"/>
      <c r="AU128" s="282"/>
      <c r="AV128" s="282"/>
      <c r="AW128" s="282"/>
      <c r="AX128" s="283"/>
      <c r="AY128" s="284"/>
      <c r="AZ128" s="75"/>
      <c r="BA128" s="282"/>
      <c r="BB128" s="75"/>
      <c r="BC128" s="282"/>
      <c r="BD128" s="75"/>
      <c r="BE128" s="282"/>
      <c r="BF128" s="283"/>
      <c r="BG128" s="284"/>
      <c r="BH128" s="283"/>
      <c r="BI128" s="284"/>
      <c r="BJ128" s="75"/>
      <c r="BK128" s="282"/>
      <c r="BL128" s="75"/>
      <c r="BM128" s="282"/>
      <c r="BN128" s="282"/>
      <c r="BO128" s="282"/>
      <c r="BP128" s="282"/>
      <c r="BQ128" s="282"/>
      <c r="BR128" s="283"/>
      <c r="BS128" s="284"/>
      <c r="BT128" s="75"/>
      <c r="BU128" s="282"/>
      <c r="BV128" s="75"/>
      <c r="BW128" s="282"/>
      <c r="BX128" s="75"/>
      <c r="BY128" s="282"/>
      <c r="BZ128" s="75"/>
      <c r="CA128" s="282"/>
      <c r="CB128" s="75"/>
      <c r="CC128" s="282"/>
      <c r="CD128" s="75"/>
      <c r="CE128" s="282"/>
      <c r="CF128" s="458"/>
      <c r="CG128" s="458"/>
      <c r="CH128" s="75"/>
      <c r="CI128" s="75"/>
      <c r="CJ128" s="75"/>
      <c r="CK128" s="75"/>
      <c r="CL128" s="75"/>
      <c r="CM128" s="75"/>
      <c r="CN128" s="75"/>
    </row>
    <row r="129" spans="1:92" ht="12.75">
      <c r="A129" s="258"/>
      <c r="B129" s="450"/>
      <c r="C129" s="450"/>
      <c r="D129" s="450"/>
      <c r="E129" s="450"/>
      <c r="F129" s="258"/>
      <c r="G129" s="258"/>
      <c r="H129" s="75"/>
      <c r="I129" s="75"/>
      <c r="J129" s="283"/>
      <c r="K129" s="283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283"/>
      <c r="AG129" s="283"/>
      <c r="AH129" s="75"/>
      <c r="AI129" s="75"/>
      <c r="AJ129" s="75"/>
      <c r="AK129" s="75"/>
      <c r="AL129" s="75"/>
      <c r="AM129" s="75"/>
      <c r="AN129" s="283"/>
      <c r="AO129" s="283"/>
      <c r="AP129" s="75"/>
      <c r="AQ129" s="75"/>
      <c r="AR129" s="75"/>
      <c r="AS129" s="75"/>
      <c r="AT129" s="75"/>
      <c r="AU129" s="75"/>
      <c r="AV129" s="75"/>
      <c r="AW129" s="75"/>
      <c r="AX129" s="283"/>
      <c r="AY129" s="283"/>
      <c r="AZ129" s="75"/>
      <c r="BA129" s="75"/>
      <c r="BB129" s="75"/>
      <c r="BC129" s="75"/>
      <c r="BD129" s="75"/>
      <c r="BE129" s="75"/>
      <c r="BF129" s="283"/>
      <c r="BG129" s="283"/>
      <c r="BH129" s="283"/>
      <c r="BI129" s="283"/>
      <c r="BJ129" s="75"/>
      <c r="BK129" s="75"/>
      <c r="BL129" s="75"/>
      <c r="BM129" s="75"/>
      <c r="BN129" s="75"/>
      <c r="BO129" s="75"/>
      <c r="BP129" s="75"/>
      <c r="BQ129" s="75"/>
      <c r="BR129" s="283"/>
      <c r="BS129" s="283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</row>
    <row r="130" spans="1:92" ht="12.75">
      <c r="A130" s="258"/>
      <c r="B130" s="455"/>
      <c r="C130" s="456"/>
      <c r="D130" s="456"/>
      <c r="E130" s="456"/>
      <c r="F130" s="258"/>
      <c r="G130" s="258"/>
      <c r="H130" s="75"/>
      <c r="I130" s="75"/>
      <c r="J130" s="283"/>
      <c r="K130" s="283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283"/>
      <c r="AG130" s="283"/>
      <c r="AH130" s="75"/>
      <c r="AI130" s="75"/>
      <c r="AJ130" s="75"/>
      <c r="AK130" s="75"/>
      <c r="AL130" s="75"/>
      <c r="AM130" s="75"/>
      <c r="AN130" s="283"/>
      <c r="AO130" s="283"/>
      <c r="AP130" s="75"/>
      <c r="AQ130" s="75"/>
      <c r="AR130" s="75"/>
      <c r="AS130" s="75"/>
      <c r="AT130" s="75"/>
      <c r="AU130" s="75"/>
      <c r="AV130" s="75"/>
      <c r="AW130" s="75"/>
      <c r="AX130" s="283"/>
      <c r="AY130" s="283"/>
      <c r="AZ130" s="75"/>
      <c r="BA130" s="75"/>
      <c r="BB130" s="75"/>
      <c r="BC130" s="75"/>
      <c r="BD130" s="75"/>
      <c r="BE130" s="75"/>
      <c r="BF130" s="283"/>
      <c r="BG130" s="283"/>
      <c r="BH130" s="283"/>
      <c r="BI130" s="283"/>
      <c r="BJ130" s="75"/>
      <c r="BK130" s="75"/>
      <c r="BL130" s="75"/>
      <c r="BM130" s="75"/>
      <c r="BN130" s="75"/>
      <c r="BO130" s="75"/>
      <c r="BP130" s="75"/>
      <c r="BQ130" s="75"/>
      <c r="BR130" s="283"/>
      <c r="BS130" s="283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</row>
    <row r="131" spans="1:92" ht="12.75">
      <c r="A131" s="258"/>
      <c r="B131" s="453"/>
      <c r="C131" s="453"/>
      <c r="D131" s="453"/>
      <c r="E131" s="453"/>
      <c r="F131" s="258"/>
      <c r="G131" s="258"/>
      <c r="H131" s="75"/>
      <c r="I131" s="75"/>
      <c r="J131" s="283"/>
      <c r="K131" s="283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283"/>
      <c r="AG131" s="283"/>
      <c r="AH131" s="75"/>
      <c r="AI131" s="75"/>
      <c r="AJ131" s="75"/>
      <c r="AK131" s="75"/>
      <c r="AL131" s="75"/>
      <c r="AM131" s="75"/>
      <c r="AN131" s="283"/>
      <c r="AO131" s="283"/>
      <c r="AP131" s="75"/>
      <c r="AQ131" s="75"/>
      <c r="AR131" s="75"/>
      <c r="AS131" s="75"/>
      <c r="AT131" s="75"/>
      <c r="AU131" s="75"/>
      <c r="AV131" s="75"/>
      <c r="AW131" s="75"/>
      <c r="AX131" s="283"/>
      <c r="AY131" s="283"/>
      <c r="AZ131" s="75"/>
      <c r="BA131" s="75"/>
      <c r="BB131" s="75"/>
      <c r="BC131" s="75"/>
      <c r="BD131" s="75"/>
      <c r="BE131" s="75"/>
      <c r="BF131" s="283"/>
      <c r="BG131" s="283"/>
      <c r="BH131" s="283"/>
      <c r="BI131" s="283"/>
      <c r="BJ131" s="75"/>
      <c r="BK131" s="75"/>
      <c r="BL131" s="75"/>
      <c r="BM131" s="75"/>
      <c r="BN131" s="75"/>
      <c r="BO131" s="75"/>
      <c r="BP131" s="75"/>
      <c r="BQ131" s="75"/>
      <c r="BR131" s="283"/>
      <c r="BS131" s="283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</row>
    <row r="132" spans="1:92" ht="12.75">
      <c r="A132" s="258"/>
      <c r="B132" s="453"/>
      <c r="C132" s="453"/>
      <c r="D132" s="453"/>
      <c r="E132" s="453"/>
      <c r="F132" s="258"/>
      <c r="G132" s="258"/>
      <c r="H132" s="75"/>
      <c r="I132" s="75"/>
      <c r="J132" s="283"/>
      <c r="K132" s="283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283"/>
      <c r="AG132" s="283"/>
      <c r="AH132" s="75"/>
      <c r="AI132" s="75"/>
      <c r="AJ132" s="75"/>
      <c r="AK132" s="75"/>
      <c r="AL132" s="75"/>
      <c r="AM132" s="75"/>
      <c r="AN132" s="283"/>
      <c r="AO132" s="283"/>
      <c r="AP132" s="75"/>
      <c r="AQ132" s="75"/>
      <c r="AR132" s="75"/>
      <c r="AS132" s="75"/>
      <c r="AT132" s="75"/>
      <c r="AU132" s="75"/>
      <c r="AV132" s="75"/>
      <c r="AW132" s="75"/>
      <c r="AX132" s="283"/>
      <c r="AY132" s="283"/>
      <c r="AZ132" s="75"/>
      <c r="BA132" s="75"/>
      <c r="BB132" s="75"/>
      <c r="BC132" s="75"/>
      <c r="BD132" s="75"/>
      <c r="BE132" s="75"/>
      <c r="BF132" s="283"/>
      <c r="BG132" s="283"/>
      <c r="BH132" s="283"/>
      <c r="BI132" s="283"/>
      <c r="BJ132" s="75"/>
      <c r="BK132" s="75"/>
      <c r="BL132" s="75"/>
      <c r="BM132" s="75"/>
      <c r="BN132" s="75"/>
      <c r="BO132" s="75"/>
      <c r="BP132" s="75"/>
      <c r="BQ132" s="75"/>
      <c r="BR132" s="283"/>
      <c r="BS132" s="283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</row>
    <row r="133" spans="1:92" ht="12.75">
      <c r="A133" s="258"/>
      <c r="B133" s="455"/>
      <c r="C133" s="456"/>
      <c r="D133" s="456"/>
      <c r="E133" s="456"/>
      <c r="F133" s="258"/>
      <c r="G133" s="258"/>
      <c r="H133" s="75"/>
      <c r="I133" s="75"/>
      <c r="J133" s="283"/>
      <c r="K133" s="283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283"/>
      <c r="AG133" s="283"/>
      <c r="AH133" s="75"/>
      <c r="AI133" s="75"/>
      <c r="AJ133" s="75"/>
      <c r="AK133" s="75"/>
      <c r="AL133" s="75"/>
      <c r="AM133" s="75"/>
      <c r="AN133" s="283"/>
      <c r="AO133" s="283"/>
      <c r="AP133" s="75"/>
      <c r="AQ133" s="75"/>
      <c r="AR133" s="75"/>
      <c r="AS133" s="75"/>
      <c r="AT133" s="75"/>
      <c r="AU133" s="75"/>
      <c r="AV133" s="75"/>
      <c r="AW133" s="75"/>
      <c r="AX133" s="283"/>
      <c r="AY133" s="283"/>
      <c r="AZ133" s="75"/>
      <c r="BA133" s="75"/>
      <c r="BB133" s="75"/>
      <c r="BC133" s="75"/>
      <c r="BD133" s="75"/>
      <c r="BE133" s="75"/>
      <c r="BF133" s="283"/>
      <c r="BG133" s="283"/>
      <c r="BH133" s="283"/>
      <c r="BI133" s="283"/>
      <c r="BJ133" s="75"/>
      <c r="BK133" s="75"/>
      <c r="BL133" s="75"/>
      <c r="BM133" s="75"/>
      <c r="BN133" s="75"/>
      <c r="BO133" s="75"/>
      <c r="BP133" s="75"/>
      <c r="BQ133" s="75"/>
      <c r="BR133" s="283"/>
      <c r="BS133" s="283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</row>
    <row r="134" spans="1:92" ht="12.75">
      <c r="A134" s="258"/>
      <c r="B134" s="454"/>
      <c r="C134" s="453"/>
      <c r="D134" s="453"/>
      <c r="E134" s="453"/>
      <c r="F134" s="258"/>
      <c r="G134" s="258"/>
      <c r="H134" s="75"/>
      <c r="I134" s="75"/>
      <c r="J134" s="283"/>
      <c r="K134" s="283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283"/>
      <c r="AG134" s="283"/>
      <c r="AH134" s="75"/>
      <c r="AI134" s="75"/>
      <c r="AJ134" s="75"/>
      <c r="AK134" s="75"/>
      <c r="AL134" s="75"/>
      <c r="AM134" s="75"/>
      <c r="AN134" s="283"/>
      <c r="AO134" s="283"/>
      <c r="AP134" s="75"/>
      <c r="AQ134" s="75"/>
      <c r="AR134" s="75"/>
      <c r="AS134" s="75"/>
      <c r="AT134" s="75"/>
      <c r="AU134" s="75"/>
      <c r="AV134" s="75"/>
      <c r="AW134" s="75"/>
      <c r="AX134" s="283"/>
      <c r="AY134" s="283"/>
      <c r="AZ134" s="75"/>
      <c r="BA134" s="75"/>
      <c r="BB134" s="75"/>
      <c r="BC134" s="75"/>
      <c r="BD134" s="75"/>
      <c r="BE134" s="75"/>
      <c r="BF134" s="283"/>
      <c r="BG134" s="283"/>
      <c r="BH134" s="283"/>
      <c r="BI134" s="283"/>
      <c r="BJ134" s="75"/>
      <c r="BK134" s="75"/>
      <c r="BL134" s="75"/>
      <c r="BM134" s="75"/>
      <c r="BN134" s="75"/>
      <c r="BO134" s="75"/>
      <c r="BP134" s="75"/>
      <c r="BQ134" s="75"/>
      <c r="BR134" s="283"/>
      <c r="BS134" s="283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</row>
    <row r="135" spans="1:92" ht="12.75">
      <c r="A135" s="258"/>
      <c r="B135" s="454"/>
      <c r="C135" s="453"/>
      <c r="D135" s="453"/>
      <c r="E135" s="453"/>
      <c r="F135" s="258"/>
      <c r="G135" s="258"/>
      <c r="H135" s="75"/>
      <c r="I135" s="75"/>
      <c r="J135" s="283"/>
      <c r="K135" s="283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283"/>
      <c r="AG135" s="283"/>
      <c r="AH135" s="75"/>
      <c r="AI135" s="75"/>
      <c r="AJ135" s="75"/>
      <c r="AK135" s="75"/>
      <c r="AL135" s="75"/>
      <c r="AM135" s="75"/>
      <c r="AN135" s="283"/>
      <c r="AO135" s="283"/>
      <c r="AP135" s="75"/>
      <c r="AQ135" s="75"/>
      <c r="AR135" s="75"/>
      <c r="AS135" s="75"/>
      <c r="AT135" s="75"/>
      <c r="AU135" s="75"/>
      <c r="AV135" s="75"/>
      <c r="AW135" s="75"/>
      <c r="AX135" s="283"/>
      <c r="AY135" s="283"/>
      <c r="AZ135" s="75"/>
      <c r="BA135" s="75"/>
      <c r="BB135" s="75"/>
      <c r="BC135" s="75"/>
      <c r="BD135" s="75"/>
      <c r="BE135" s="75"/>
      <c r="BF135" s="283"/>
      <c r="BG135" s="283"/>
      <c r="BH135" s="283"/>
      <c r="BI135" s="283"/>
      <c r="BJ135" s="75"/>
      <c r="BK135" s="75"/>
      <c r="BL135" s="75"/>
      <c r="BM135" s="75"/>
      <c r="BN135" s="75"/>
      <c r="BO135" s="75"/>
      <c r="BP135" s="75"/>
      <c r="BQ135" s="75"/>
      <c r="BR135" s="283"/>
      <c r="BS135" s="283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</row>
    <row r="136" spans="1:92" ht="12.75">
      <c r="A136" s="258"/>
      <c r="B136" s="455"/>
      <c r="C136" s="455"/>
      <c r="D136" s="455"/>
      <c r="E136" s="455"/>
      <c r="F136" s="258"/>
      <c r="G136" s="258"/>
      <c r="H136" s="75"/>
      <c r="I136" s="75"/>
      <c r="J136" s="283"/>
      <c r="K136" s="283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283"/>
      <c r="AG136" s="283"/>
      <c r="AH136" s="75"/>
      <c r="AI136" s="75"/>
      <c r="AJ136" s="75"/>
      <c r="AK136" s="75"/>
      <c r="AL136" s="75"/>
      <c r="AM136" s="75"/>
      <c r="AN136" s="283"/>
      <c r="AO136" s="283"/>
      <c r="AP136" s="75"/>
      <c r="AQ136" s="75"/>
      <c r="AR136" s="75"/>
      <c r="AS136" s="75"/>
      <c r="AT136" s="75"/>
      <c r="AU136" s="75"/>
      <c r="AV136" s="75"/>
      <c r="AW136" s="75"/>
      <c r="AX136" s="283"/>
      <c r="AY136" s="283"/>
      <c r="AZ136" s="75"/>
      <c r="BA136" s="75"/>
      <c r="BB136" s="75"/>
      <c r="BC136" s="75"/>
      <c r="BD136" s="75"/>
      <c r="BE136" s="75"/>
      <c r="BF136" s="283"/>
      <c r="BG136" s="283"/>
      <c r="BH136" s="283"/>
      <c r="BI136" s="283"/>
      <c r="BJ136" s="75"/>
      <c r="BK136" s="75"/>
      <c r="BL136" s="75"/>
      <c r="BM136" s="75"/>
      <c r="BN136" s="75"/>
      <c r="BO136" s="75"/>
      <c r="BP136" s="75"/>
      <c r="BQ136" s="75"/>
      <c r="BR136" s="283"/>
      <c r="BS136" s="283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</row>
    <row r="137" spans="1:92" ht="12.75">
      <c r="A137" s="258"/>
      <c r="B137" s="456"/>
      <c r="C137" s="455"/>
      <c r="D137" s="455"/>
      <c r="E137" s="455"/>
      <c r="F137" s="258"/>
      <c r="G137" s="258"/>
      <c r="H137" s="75"/>
      <c r="I137" s="75"/>
      <c r="J137" s="283"/>
      <c r="K137" s="283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283"/>
      <c r="AG137" s="283"/>
      <c r="AH137" s="75"/>
      <c r="AI137" s="75"/>
      <c r="AJ137" s="75"/>
      <c r="AK137" s="75"/>
      <c r="AL137" s="75"/>
      <c r="AM137" s="75"/>
      <c r="AN137" s="283"/>
      <c r="AO137" s="283"/>
      <c r="AP137" s="75"/>
      <c r="AQ137" s="75"/>
      <c r="AR137" s="75"/>
      <c r="AS137" s="75"/>
      <c r="AT137" s="75"/>
      <c r="AU137" s="75"/>
      <c r="AV137" s="75"/>
      <c r="AW137" s="75"/>
      <c r="AX137" s="283"/>
      <c r="AY137" s="283"/>
      <c r="AZ137" s="75"/>
      <c r="BA137" s="75"/>
      <c r="BB137" s="75"/>
      <c r="BC137" s="75"/>
      <c r="BD137" s="75"/>
      <c r="BE137" s="75"/>
      <c r="BF137" s="283"/>
      <c r="BG137" s="283"/>
      <c r="BH137" s="283"/>
      <c r="BI137" s="283"/>
      <c r="BJ137" s="75"/>
      <c r="BK137" s="75"/>
      <c r="BL137" s="75"/>
      <c r="BM137" s="75"/>
      <c r="BN137" s="75"/>
      <c r="BO137" s="75"/>
      <c r="BP137" s="75"/>
      <c r="BQ137" s="75"/>
      <c r="BR137" s="283"/>
      <c r="BS137" s="283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</row>
    <row r="138" spans="1:92" ht="12.75">
      <c r="A138" s="258"/>
      <c r="B138" s="450"/>
      <c r="C138" s="450"/>
      <c r="D138" s="450"/>
      <c r="E138" s="450"/>
      <c r="F138" s="258"/>
      <c r="G138" s="258"/>
      <c r="H138" s="75"/>
      <c r="I138" s="75"/>
      <c r="J138" s="283"/>
      <c r="K138" s="283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283"/>
      <c r="AG138" s="283"/>
      <c r="AH138" s="75"/>
      <c r="AI138" s="75"/>
      <c r="AJ138" s="75"/>
      <c r="AK138" s="75"/>
      <c r="AL138" s="75"/>
      <c r="AM138" s="75"/>
      <c r="AN138" s="283"/>
      <c r="AO138" s="283"/>
      <c r="AP138" s="75"/>
      <c r="AQ138" s="75"/>
      <c r="AR138" s="75"/>
      <c r="AS138" s="75"/>
      <c r="AT138" s="75"/>
      <c r="AU138" s="75"/>
      <c r="AV138" s="75"/>
      <c r="AW138" s="75"/>
      <c r="AX138" s="283"/>
      <c r="AY138" s="283"/>
      <c r="AZ138" s="75"/>
      <c r="BA138" s="75"/>
      <c r="BB138" s="75"/>
      <c r="BC138" s="75"/>
      <c r="BD138" s="75"/>
      <c r="BE138" s="75"/>
      <c r="BF138" s="283"/>
      <c r="BG138" s="283"/>
      <c r="BH138" s="283"/>
      <c r="BI138" s="283"/>
      <c r="BJ138" s="75"/>
      <c r="BK138" s="75"/>
      <c r="BL138" s="75"/>
      <c r="BM138" s="75"/>
      <c r="BN138" s="75"/>
      <c r="BO138" s="75"/>
      <c r="BP138" s="75"/>
      <c r="BQ138" s="75"/>
      <c r="BR138" s="283"/>
      <c r="BS138" s="283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</row>
    <row r="139" spans="1:92" ht="12.75">
      <c r="A139" s="258"/>
      <c r="B139" s="454"/>
      <c r="C139" s="453"/>
      <c r="D139" s="453"/>
      <c r="E139" s="453"/>
      <c r="F139" s="258"/>
      <c r="G139" s="258"/>
      <c r="H139" s="75"/>
      <c r="I139" s="75"/>
      <c r="J139" s="283"/>
      <c r="K139" s="283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283"/>
      <c r="AG139" s="283"/>
      <c r="AH139" s="75"/>
      <c r="AI139" s="75"/>
      <c r="AJ139" s="75"/>
      <c r="AK139" s="75"/>
      <c r="AL139" s="75"/>
      <c r="AM139" s="75"/>
      <c r="AN139" s="283"/>
      <c r="AO139" s="283"/>
      <c r="AP139" s="75"/>
      <c r="AQ139" s="75"/>
      <c r="AR139" s="75"/>
      <c r="AS139" s="75"/>
      <c r="AT139" s="75"/>
      <c r="AU139" s="75"/>
      <c r="AV139" s="75"/>
      <c r="AW139" s="75"/>
      <c r="AX139" s="283"/>
      <c r="AY139" s="283"/>
      <c r="AZ139" s="75"/>
      <c r="BA139" s="75"/>
      <c r="BB139" s="75"/>
      <c r="BC139" s="75"/>
      <c r="BD139" s="75"/>
      <c r="BE139" s="75"/>
      <c r="BF139" s="283"/>
      <c r="BG139" s="283"/>
      <c r="BH139" s="283"/>
      <c r="BI139" s="283"/>
      <c r="BJ139" s="75"/>
      <c r="BK139" s="75"/>
      <c r="BL139" s="75"/>
      <c r="BM139" s="75"/>
      <c r="BN139" s="75"/>
      <c r="BO139" s="75"/>
      <c r="BP139" s="75"/>
      <c r="BQ139" s="75"/>
      <c r="BR139" s="283"/>
      <c r="BS139" s="283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</row>
    <row r="140" spans="1:92" ht="12.75">
      <c r="A140" s="258"/>
      <c r="B140" s="454"/>
      <c r="C140" s="453"/>
      <c r="D140" s="453"/>
      <c r="E140" s="453"/>
      <c r="F140" s="258"/>
      <c r="G140" s="258"/>
      <c r="H140" s="75"/>
      <c r="I140" s="75"/>
      <c r="J140" s="283"/>
      <c r="K140" s="283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283"/>
      <c r="AG140" s="283"/>
      <c r="AH140" s="75"/>
      <c r="AI140" s="75"/>
      <c r="AJ140" s="75"/>
      <c r="AK140" s="75"/>
      <c r="AL140" s="75"/>
      <c r="AM140" s="75"/>
      <c r="AN140" s="283"/>
      <c r="AO140" s="283"/>
      <c r="AP140" s="75"/>
      <c r="AQ140" s="75"/>
      <c r="AR140" s="75"/>
      <c r="AS140" s="75"/>
      <c r="AT140" s="75"/>
      <c r="AU140" s="75"/>
      <c r="AV140" s="75"/>
      <c r="AW140" s="75"/>
      <c r="AX140" s="283"/>
      <c r="AY140" s="283"/>
      <c r="AZ140" s="75"/>
      <c r="BA140" s="75"/>
      <c r="BB140" s="75"/>
      <c r="BC140" s="75"/>
      <c r="BD140" s="75"/>
      <c r="BE140" s="75"/>
      <c r="BF140" s="283"/>
      <c r="BG140" s="283"/>
      <c r="BH140" s="283"/>
      <c r="BI140" s="283"/>
      <c r="BJ140" s="75"/>
      <c r="BK140" s="75"/>
      <c r="BL140" s="75"/>
      <c r="BM140" s="75"/>
      <c r="BN140" s="75"/>
      <c r="BO140" s="75"/>
      <c r="BP140" s="75"/>
      <c r="BQ140" s="75"/>
      <c r="BR140" s="283"/>
      <c r="BS140" s="283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</row>
    <row r="141" spans="1:92" ht="12.75">
      <c r="A141" s="258"/>
      <c r="B141" s="455"/>
      <c r="C141" s="456"/>
      <c r="D141" s="456"/>
      <c r="E141" s="456"/>
      <c r="F141" s="258"/>
      <c r="G141" s="258"/>
      <c r="H141" s="75"/>
      <c r="I141" s="75"/>
      <c r="J141" s="283"/>
      <c r="K141" s="283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283"/>
      <c r="AG141" s="283"/>
      <c r="AH141" s="75"/>
      <c r="AI141" s="75"/>
      <c r="AJ141" s="75"/>
      <c r="AK141" s="75"/>
      <c r="AL141" s="75"/>
      <c r="AM141" s="75"/>
      <c r="AN141" s="283"/>
      <c r="AO141" s="283"/>
      <c r="AP141" s="75"/>
      <c r="AQ141" s="75"/>
      <c r="AR141" s="75"/>
      <c r="AS141" s="75"/>
      <c r="AT141" s="75"/>
      <c r="AU141" s="75"/>
      <c r="AV141" s="75"/>
      <c r="AW141" s="75"/>
      <c r="AX141" s="283"/>
      <c r="AY141" s="283"/>
      <c r="AZ141" s="75"/>
      <c r="BA141" s="75"/>
      <c r="BB141" s="75"/>
      <c r="BC141" s="75"/>
      <c r="BD141" s="75"/>
      <c r="BE141" s="75"/>
      <c r="BF141" s="283"/>
      <c r="BG141" s="283"/>
      <c r="BH141" s="283"/>
      <c r="BI141" s="283"/>
      <c r="BJ141" s="75"/>
      <c r="BK141" s="75"/>
      <c r="BL141" s="75"/>
      <c r="BM141" s="75"/>
      <c r="BN141" s="75"/>
      <c r="BO141" s="75"/>
      <c r="BP141" s="75"/>
      <c r="BQ141" s="75"/>
      <c r="BR141" s="283"/>
      <c r="BS141" s="283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</row>
    <row r="142" spans="1:92" ht="12.75">
      <c r="A142" s="258"/>
      <c r="B142" s="453"/>
      <c r="C142" s="453"/>
      <c r="D142" s="453"/>
      <c r="E142" s="453"/>
      <c r="F142" s="258"/>
      <c r="G142" s="258"/>
      <c r="H142" s="75"/>
      <c r="I142" s="75"/>
      <c r="J142" s="283"/>
      <c r="K142" s="283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283"/>
      <c r="AG142" s="283"/>
      <c r="AH142" s="75"/>
      <c r="AI142" s="75"/>
      <c r="AJ142" s="75"/>
      <c r="AK142" s="75"/>
      <c r="AL142" s="75"/>
      <c r="AM142" s="75"/>
      <c r="AN142" s="283"/>
      <c r="AO142" s="283"/>
      <c r="AP142" s="75"/>
      <c r="AQ142" s="75"/>
      <c r="AR142" s="75"/>
      <c r="AS142" s="75"/>
      <c r="AT142" s="75"/>
      <c r="AU142" s="75"/>
      <c r="AV142" s="75"/>
      <c r="AW142" s="75"/>
      <c r="AX142" s="283"/>
      <c r="AY142" s="283"/>
      <c r="AZ142" s="75"/>
      <c r="BA142" s="75"/>
      <c r="BB142" s="75"/>
      <c r="BC142" s="75"/>
      <c r="BD142" s="75"/>
      <c r="BE142" s="75"/>
      <c r="BF142" s="283"/>
      <c r="BG142" s="283"/>
      <c r="BH142" s="283"/>
      <c r="BI142" s="283"/>
      <c r="BJ142" s="75"/>
      <c r="BK142" s="75"/>
      <c r="BL142" s="75"/>
      <c r="BM142" s="75"/>
      <c r="BN142" s="75"/>
      <c r="BO142" s="75"/>
      <c r="BP142" s="75"/>
      <c r="BQ142" s="75"/>
      <c r="BR142" s="283"/>
      <c r="BS142" s="283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</row>
    <row r="143" spans="1:92" ht="12.75">
      <c r="A143" s="258"/>
      <c r="B143" s="453"/>
      <c r="C143" s="453"/>
      <c r="D143" s="453"/>
      <c r="E143" s="453"/>
      <c r="F143" s="258"/>
      <c r="G143" s="258"/>
      <c r="H143" s="75"/>
      <c r="I143" s="75"/>
      <c r="J143" s="283"/>
      <c r="K143" s="283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283"/>
      <c r="AG143" s="283"/>
      <c r="AH143" s="75"/>
      <c r="AI143" s="75"/>
      <c r="AJ143" s="75"/>
      <c r="AK143" s="75"/>
      <c r="AL143" s="75"/>
      <c r="AM143" s="75"/>
      <c r="AN143" s="283"/>
      <c r="AO143" s="283"/>
      <c r="AP143" s="75"/>
      <c r="AQ143" s="75"/>
      <c r="AR143" s="75"/>
      <c r="AS143" s="75"/>
      <c r="AT143" s="75"/>
      <c r="AU143" s="75"/>
      <c r="AV143" s="75"/>
      <c r="AW143" s="75"/>
      <c r="AX143" s="283"/>
      <c r="AY143" s="283"/>
      <c r="AZ143" s="75"/>
      <c r="BA143" s="75"/>
      <c r="BB143" s="75"/>
      <c r="BC143" s="75"/>
      <c r="BD143" s="75"/>
      <c r="BE143" s="75"/>
      <c r="BF143" s="283"/>
      <c r="BG143" s="283"/>
      <c r="BH143" s="283"/>
      <c r="BI143" s="283"/>
      <c r="BJ143" s="75"/>
      <c r="BK143" s="75"/>
      <c r="BL143" s="75"/>
      <c r="BM143" s="75"/>
      <c r="BN143" s="75"/>
      <c r="BO143" s="75"/>
      <c r="BP143" s="75"/>
      <c r="BQ143" s="75"/>
      <c r="BR143" s="283"/>
      <c r="BS143" s="283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</row>
    <row r="144" spans="1:92" ht="12.75">
      <c r="A144" s="258"/>
      <c r="B144" s="453"/>
      <c r="C144" s="453"/>
      <c r="D144" s="453"/>
      <c r="E144" s="453"/>
      <c r="F144" s="258"/>
      <c r="G144" s="258"/>
      <c r="H144" s="75"/>
      <c r="I144" s="75"/>
      <c r="J144" s="283"/>
      <c r="K144" s="283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283"/>
      <c r="AG144" s="283"/>
      <c r="AH144" s="75"/>
      <c r="AI144" s="75"/>
      <c r="AJ144" s="75"/>
      <c r="AK144" s="75"/>
      <c r="AL144" s="75"/>
      <c r="AM144" s="75"/>
      <c r="AN144" s="283"/>
      <c r="AO144" s="283"/>
      <c r="AP144" s="75"/>
      <c r="AQ144" s="75"/>
      <c r="AR144" s="75"/>
      <c r="AS144" s="75"/>
      <c r="AT144" s="75"/>
      <c r="AU144" s="75"/>
      <c r="AV144" s="75"/>
      <c r="AW144" s="75"/>
      <c r="AX144" s="283"/>
      <c r="AY144" s="283"/>
      <c r="AZ144" s="75"/>
      <c r="BA144" s="75"/>
      <c r="BB144" s="75"/>
      <c r="BC144" s="75"/>
      <c r="BD144" s="75"/>
      <c r="BE144" s="75"/>
      <c r="BF144" s="283"/>
      <c r="BG144" s="283"/>
      <c r="BH144" s="283"/>
      <c r="BI144" s="283"/>
      <c r="BJ144" s="75"/>
      <c r="BK144" s="75"/>
      <c r="BL144" s="75"/>
      <c r="BM144" s="75"/>
      <c r="BN144" s="75"/>
      <c r="BO144" s="75"/>
      <c r="BP144" s="75"/>
      <c r="BQ144" s="75"/>
      <c r="BR144" s="283"/>
      <c r="BS144" s="283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</row>
    <row r="145" spans="1:92" ht="12.75">
      <c r="A145" s="258"/>
      <c r="B145" s="453"/>
      <c r="C145" s="453"/>
      <c r="D145" s="453"/>
      <c r="E145" s="453"/>
      <c r="F145" s="258"/>
      <c r="G145" s="258"/>
      <c r="H145" s="75"/>
      <c r="I145" s="75"/>
      <c r="J145" s="283"/>
      <c r="K145" s="283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283"/>
      <c r="AG145" s="283"/>
      <c r="AH145" s="75"/>
      <c r="AI145" s="75"/>
      <c r="AJ145" s="75"/>
      <c r="AK145" s="75"/>
      <c r="AL145" s="75"/>
      <c r="AM145" s="75"/>
      <c r="AN145" s="283"/>
      <c r="AO145" s="283"/>
      <c r="AP145" s="75"/>
      <c r="AQ145" s="75"/>
      <c r="AR145" s="75"/>
      <c r="AS145" s="75"/>
      <c r="AT145" s="75"/>
      <c r="AU145" s="75"/>
      <c r="AV145" s="75"/>
      <c r="AW145" s="75"/>
      <c r="AX145" s="283"/>
      <c r="AY145" s="283"/>
      <c r="AZ145" s="75"/>
      <c r="BA145" s="75"/>
      <c r="BB145" s="75"/>
      <c r="BC145" s="75"/>
      <c r="BD145" s="75"/>
      <c r="BE145" s="75"/>
      <c r="BF145" s="283"/>
      <c r="BG145" s="283"/>
      <c r="BH145" s="283"/>
      <c r="BI145" s="283"/>
      <c r="BJ145" s="75"/>
      <c r="BK145" s="75"/>
      <c r="BL145" s="75"/>
      <c r="BM145" s="75"/>
      <c r="BN145" s="75"/>
      <c r="BO145" s="75"/>
      <c r="BP145" s="75"/>
      <c r="BQ145" s="75"/>
      <c r="BR145" s="283"/>
      <c r="BS145" s="283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</row>
    <row r="146" spans="1:92" ht="12.75">
      <c r="A146" s="258"/>
      <c r="B146" s="453"/>
      <c r="C146" s="453"/>
      <c r="D146" s="453"/>
      <c r="E146" s="453"/>
      <c r="F146" s="258"/>
      <c r="G146" s="258"/>
      <c r="H146" s="75"/>
      <c r="I146" s="75"/>
      <c r="J146" s="283"/>
      <c r="K146" s="283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283"/>
      <c r="AG146" s="283"/>
      <c r="AH146" s="75"/>
      <c r="AI146" s="75"/>
      <c r="AJ146" s="75"/>
      <c r="AK146" s="75"/>
      <c r="AL146" s="75"/>
      <c r="AM146" s="75"/>
      <c r="AN146" s="283"/>
      <c r="AO146" s="283"/>
      <c r="AP146" s="75"/>
      <c r="AQ146" s="75"/>
      <c r="AR146" s="75"/>
      <c r="AS146" s="75"/>
      <c r="AT146" s="75"/>
      <c r="AU146" s="75"/>
      <c r="AV146" s="75"/>
      <c r="AW146" s="75"/>
      <c r="AX146" s="283"/>
      <c r="AY146" s="283"/>
      <c r="AZ146" s="75"/>
      <c r="BA146" s="75"/>
      <c r="BB146" s="75"/>
      <c r="BC146" s="75"/>
      <c r="BD146" s="75"/>
      <c r="BE146" s="75"/>
      <c r="BF146" s="283"/>
      <c r="BG146" s="283"/>
      <c r="BH146" s="283"/>
      <c r="BI146" s="283"/>
      <c r="BJ146" s="75"/>
      <c r="BK146" s="75"/>
      <c r="BL146" s="75"/>
      <c r="BM146" s="75"/>
      <c r="BN146" s="75"/>
      <c r="BO146" s="75"/>
      <c r="BP146" s="75"/>
      <c r="BQ146" s="75"/>
      <c r="BR146" s="283"/>
      <c r="BS146" s="283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</row>
    <row r="147" spans="1:92" ht="12.75">
      <c r="A147" s="258"/>
      <c r="B147" s="454"/>
      <c r="C147" s="453"/>
      <c r="D147" s="453"/>
      <c r="E147" s="453"/>
      <c r="F147" s="258"/>
      <c r="G147" s="258"/>
      <c r="H147" s="75"/>
      <c r="I147" s="75"/>
      <c r="J147" s="283"/>
      <c r="K147" s="283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283"/>
      <c r="AG147" s="283"/>
      <c r="AH147" s="75"/>
      <c r="AI147" s="75"/>
      <c r="AJ147" s="75"/>
      <c r="AK147" s="75"/>
      <c r="AL147" s="75"/>
      <c r="AM147" s="75"/>
      <c r="AN147" s="283"/>
      <c r="AO147" s="283"/>
      <c r="AP147" s="75"/>
      <c r="AQ147" s="75"/>
      <c r="AR147" s="75"/>
      <c r="AS147" s="75"/>
      <c r="AT147" s="75"/>
      <c r="AU147" s="75"/>
      <c r="AV147" s="75"/>
      <c r="AW147" s="75"/>
      <c r="AX147" s="283"/>
      <c r="AY147" s="283"/>
      <c r="AZ147" s="75"/>
      <c r="BA147" s="75"/>
      <c r="BB147" s="75"/>
      <c r="BC147" s="75"/>
      <c r="BD147" s="75"/>
      <c r="BE147" s="75"/>
      <c r="BF147" s="283"/>
      <c r="BG147" s="283"/>
      <c r="BH147" s="283"/>
      <c r="BI147" s="283"/>
      <c r="BJ147" s="75"/>
      <c r="BK147" s="75"/>
      <c r="BL147" s="75"/>
      <c r="BM147" s="75"/>
      <c r="BN147" s="75"/>
      <c r="BO147" s="75"/>
      <c r="BP147" s="75"/>
      <c r="BQ147" s="75"/>
      <c r="BR147" s="283"/>
      <c r="BS147" s="283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</row>
    <row r="148" spans="1:92" ht="12.75">
      <c r="A148" s="258"/>
      <c r="B148" s="455"/>
      <c r="C148" s="455"/>
      <c r="D148" s="455"/>
      <c r="E148" s="455"/>
      <c r="F148" s="258"/>
      <c r="G148" s="258"/>
      <c r="H148" s="75"/>
      <c r="I148" s="75"/>
      <c r="J148" s="283"/>
      <c r="K148" s="283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283"/>
      <c r="AG148" s="283"/>
      <c r="AH148" s="75"/>
      <c r="AI148" s="75"/>
      <c r="AJ148" s="75"/>
      <c r="AK148" s="75"/>
      <c r="AL148" s="75"/>
      <c r="AM148" s="75"/>
      <c r="AN148" s="283"/>
      <c r="AO148" s="283"/>
      <c r="AP148" s="75"/>
      <c r="AQ148" s="75"/>
      <c r="AR148" s="75"/>
      <c r="AS148" s="75"/>
      <c r="AT148" s="75"/>
      <c r="AU148" s="75"/>
      <c r="AV148" s="75"/>
      <c r="AW148" s="75"/>
      <c r="AX148" s="283"/>
      <c r="AY148" s="283"/>
      <c r="AZ148" s="75"/>
      <c r="BA148" s="75"/>
      <c r="BB148" s="75"/>
      <c r="BC148" s="75"/>
      <c r="BD148" s="75"/>
      <c r="BE148" s="75"/>
      <c r="BF148" s="283"/>
      <c r="BG148" s="283"/>
      <c r="BH148" s="283"/>
      <c r="BI148" s="283"/>
      <c r="BJ148" s="75"/>
      <c r="BK148" s="75"/>
      <c r="BL148" s="75"/>
      <c r="BM148" s="75"/>
      <c r="BN148" s="75"/>
      <c r="BO148" s="75"/>
      <c r="BP148" s="75"/>
      <c r="BQ148" s="75"/>
      <c r="BR148" s="283"/>
      <c r="BS148" s="283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</row>
    <row r="149" spans="1:92" ht="12.75">
      <c r="A149" s="258"/>
      <c r="B149" s="453"/>
      <c r="C149" s="453"/>
      <c r="D149" s="453"/>
      <c r="E149" s="453"/>
      <c r="F149" s="258"/>
      <c r="G149" s="258"/>
      <c r="H149" s="75"/>
      <c r="I149" s="75"/>
      <c r="J149" s="283"/>
      <c r="K149" s="283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283"/>
      <c r="AG149" s="283"/>
      <c r="AH149" s="75"/>
      <c r="AI149" s="75"/>
      <c r="AJ149" s="75"/>
      <c r="AK149" s="75"/>
      <c r="AL149" s="75"/>
      <c r="AM149" s="75"/>
      <c r="AN149" s="283"/>
      <c r="AO149" s="283"/>
      <c r="AP149" s="75"/>
      <c r="AQ149" s="75"/>
      <c r="AR149" s="75"/>
      <c r="AS149" s="75"/>
      <c r="AT149" s="75"/>
      <c r="AU149" s="75"/>
      <c r="AV149" s="75"/>
      <c r="AW149" s="75"/>
      <c r="AX149" s="283"/>
      <c r="AY149" s="283"/>
      <c r="AZ149" s="75"/>
      <c r="BA149" s="75"/>
      <c r="BB149" s="75"/>
      <c r="BC149" s="75"/>
      <c r="BD149" s="75"/>
      <c r="BE149" s="75"/>
      <c r="BF149" s="283"/>
      <c r="BG149" s="283"/>
      <c r="BH149" s="283"/>
      <c r="BI149" s="283"/>
      <c r="BJ149" s="75"/>
      <c r="BK149" s="75"/>
      <c r="BL149" s="75"/>
      <c r="BM149" s="75"/>
      <c r="BN149" s="75"/>
      <c r="BO149" s="75"/>
      <c r="BP149" s="75"/>
      <c r="BQ149" s="75"/>
      <c r="BR149" s="283"/>
      <c r="BS149" s="283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</row>
    <row r="150" spans="1:92" ht="12.75">
      <c r="A150" s="258"/>
      <c r="B150" s="258"/>
      <c r="C150" s="258"/>
      <c r="D150" s="258"/>
      <c r="E150" s="258"/>
      <c r="F150" s="258"/>
      <c r="G150" s="258"/>
      <c r="H150" s="75"/>
      <c r="I150" s="75"/>
      <c r="J150" s="283"/>
      <c r="K150" s="283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283"/>
      <c r="AG150" s="283"/>
      <c r="AH150" s="75"/>
      <c r="AI150" s="75"/>
      <c r="AJ150" s="75"/>
      <c r="AK150" s="75"/>
      <c r="AL150" s="75"/>
      <c r="AM150" s="75"/>
      <c r="AN150" s="283"/>
      <c r="AO150" s="283"/>
      <c r="AP150" s="75"/>
      <c r="AQ150" s="75"/>
      <c r="AR150" s="75"/>
      <c r="AS150" s="75"/>
      <c r="AT150" s="75"/>
      <c r="AU150" s="75"/>
      <c r="AV150" s="75"/>
      <c r="AW150" s="75"/>
      <c r="AX150" s="283"/>
      <c r="AY150" s="283"/>
      <c r="AZ150" s="75"/>
      <c r="BA150" s="75"/>
      <c r="BB150" s="75"/>
      <c r="BC150" s="75"/>
      <c r="BD150" s="75"/>
      <c r="BE150" s="75"/>
      <c r="BF150" s="283"/>
      <c r="BG150" s="283"/>
      <c r="BH150" s="283"/>
      <c r="BI150" s="283"/>
      <c r="BJ150" s="75"/>
      <c r="BK150" s="75"/>
      <c r="BL150" s="75"/>
      <c r="BM150" s="75"/>
      <c r="BN150" s="75"/>
      <c r="BO150" s="75"/>
      <c r="BP150" s="75"/>
      <c r="BQ150" s="75"/>
      <c r="BR150" s="283"/>
      <c r="BS150" s="283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</row>
    <row r="151" spans="1:92" ht="12.75">
      <c r="A151" s="258"/>
      <c r="B151" s="453"/>
      <c r="C151" s="453"/>
      <c r="D151" s="453"/>
      <c r="E151" s="453"/>
      <c r="F151" s="258"/>
      <c r="G151" s="258"/>
      <c r="H151" s="75"/>
      <c r="I151" s="75"/>
      <c r="J151" s="283"/>
      <c r="K151" s="283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283"/>
      <c r="AG151" s="283"/>
      <c r="AH151" s="75"/>
      <c r="AI151" s="75"/>
      <c r="AJ151" s="75"/>
      <c r="AK151" s="75"/>
      <c r="AL151" s="75"/>
      <c r="AM151" s="75"/>
      <c r="AN151" s="283"/>
      <c r="AO151" s="283"/>
      <c r="AP151" s="75"/>
      <c r="AQ151" s="75"/>
      <c r="AR151" s="75"/>
      <c r="AS151" s="75"/>
      <c r="AT151" s="75"/>
      <c r="AU151" s="75"/>
      <c r="AV151" s="75"/>
      <c r="AW151" s="75"/>
      <c r="AX151" s="283"/>
      <c r="AY151" s="283"/>
      <c r="AZ151" s="75"/>
      <c r="BA151" s="75"/>
      <c r="BB151" s="75"/>
      <c r="BC151" s="75"/>
      <c r="BD151" s="75"/>
      <c r="BE151" s="75"/>
      <c r="BF151" s="283"/>
      <c r="BG151" s="283"/>
      <c r="BH151" s="283"/>
      <c r="BI151" s="283"/>
      <c r="BJ151" s="75"/>
      <c r="BK151" s="75"/>
      <c r="BL151" s="75"/>
      <c r="BM151" s="75"/>
      <c r="BN151" s="75"/>
      <c r="BO151" s="75"/>
      <c r="BP151" s="75"/>
      <c r="BQ151" s="75"/>
      <c r="BR151" s="283"/>
      <c r="BS151" s="283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</row>
    <row r="152" spans="1:92" ht="12.75">
      <c r="A152" s="258"/>
      <c r="B152" s="454"/>
      <c r="C152" s="453"/>
      <c r="D152" s="453"/>
      <c r="E152" s="453"/>
      <c r="F152" s="258"/>
      <c r="G152" s="258"/>
      <c r="H152" s="75"/>
      <c r="I152" s="75"/>
      <c r="J152" s="283"/>
      <c r="K152" s="283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283"/>
      <c r="AG152" s="283"/>
      <c r="AH152" s="75"/>
      <c r="AI152" s="75"/>
      <c r="AJ152" s="75"/>
      <c r="AK152" s="75"/>
      <c r="AL152" s="75"/>
      <c r="AM152" s="75"/>
      <c r="AN152" s="283"/>
      <c r="AO152" s="283"/>
      <c r="AP152" s="75"/>
      <c r="AQ152" s="75"/>
      <c r="AR152" s="75"/>
      <c r="AS152" s="75"/>
      <c r="AT152" s="75"/>
      <c r="AU152" s="75"/>
      <c r="AV152" s="75"/>
      <c r="AW152" s="75"/>
      <c r="AX152" s="283"/>
      <c r="AY152" s="283"/>
      <c r="AZ152" s="75"/>
      <c r="BA152" s="75"/>
      <c r="BB152" s="75"/>
      <c r="BC152" s="75"/>
      <c r="BD152" s="75"/>
      <c r="BE152" s="75"/>
      <c r="BF152" s="283"/>
      <c r="BG152" s="283"/>
      <c r="BH152" s="283"/>
      <c r="BI152" s="283"/>
      <c r="BJ152" s="75"/>
      <c r="BK152" s="75"/>
      <c r="BL152" s="75"/>
      <c r="BM152" s="75"/>
      <c r="BN152" s="75"/>
      <c r="BO152" s="75"/>
      <c r="BP152" s="75"/>
      <c r="BQ152" s="75"/>
      <c r="BR152" s="283"/>
      <c r="BS152" s="283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</row>
    <row r="153" spans="1:92" ht="12.75">
      <c r="A153" s="258"/>
      <c r="B153" s="450"/>
      <c r="C153" s="450"/>
      <c r="D153" s="450"/>
      <c r="E153" s="450"/>
      <c r="F153" s="258"/>
      <c r="G153" s="258"/>
      <c r="H153" s="75"/>
      <c r="I153" s="75"/>
      <c r="J153" s="283"/>
      <c r="K153" s="283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283"/>
      <c r="AG153" s="283"/>
      <c r="AH153" s="75"/>
      <c r="AI153" s="75"/>
      <c r="AJ153" s="75"/>
      <c r="AK153" s="75"/>
      <c r="AL153" s="75"/>
      <c r="AM153" s="75"/>
      <c r="AN153" s="283"/>
      <c r="AO153" s="283"/>
      <c r="AP153" s="75"/>
      <c r="AQ153" s="75"/>
      <c r="AR153" s="75"/>
      <c r="AS153" s="75"/>
      <c r="AT153" s="75"/>
      <c r="AU153" s="75"/>
      <c r="AV153" s="75"/>
      <c r="AW153" s="75"/>
      <c r="AX153" s="283"/>
      <c r="AY153" s="283"/>
      <c r="AZ153" s="75"/>
      <c r="BA153" s="75"/>
      <c r="BB153" s="75"/>
      <c r="BC153" s="75"/>
      <c r="BD153" s="75"/>
      <c r="BE153" s="75"/>
      <c r="BF153" s="283"/>
      <c r="BG153" s="283"/>
      <c r="BH153" s="283"/>
      <c r="BI153" s="283"/>
      <c r="BJ153" s="75"/>
      <c r="BK153" s="75"/>
      <c r="BL153" s="75"/>
      <c r="BM153" s="75"/>
      <c r="BN153" s="75"/>
      <c r="BO153" s="75"/>
      <c r="BP153" s="75"/>
      <c r="BQ153" s="75"/>
      <c r="BR153" s="283"/>
      <c r="BS153" s="283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</row>
    <row r="154" spans="1:92" ht="12.75">
      <c r="A154" s="258"/>
      <c r="B154" s="454"/>
      <c r="C154" s="453"/>
      <c r="D154" s="453"/>
      <c r="E154" s="453"/>
      <c r="F154" s="258"/>
      <c r="G154" s="258"/>
      <c r="H154" s="75"/>
      <c r="I154" s="75"/>
      <c r="J154" s="283"/>
      <c r="K154" s="283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283"/>
      <c r="AG154" s="283"/>
      <c r="AH154" s="75"/>
      <c r="AI154" s="75"/>
      <c r="AJ154" s="75"/>
      <c r="AK154" s="75"/>
      <c r="AL154" s="75"/>
      <c r="AM154" s="75"/>
      <c r="AN154" s="283"/>
      <c r="AO154" s="283"/>
      <c r="AP154" s="75"/>
      <c r="AQ154" s="75"/>
      <c r="AR154" s="75"/>
      <c r="AS154" s="75"/>
      <c r="AT154" s="75"/>
      <c r="AU154" s="75"/>
      <c r="AV154" s="75"/>
      <c r="AW154" s="75"/>
      <c r="AX154" s="283"/>
      <c r="AY154" s="283"/>
      <c r="AZ154" s="75"/>
      <c r="BA154" s="75"/>
      <c r="BB154" s="75"/>
      <c r="BC154" s="75"/>
      <c r="BD154" s="75"/>
      <c r="BE154" s="75"/>
      <c r="BF154" s="283"/>
      <c r="BG154" s="283"/>
      <c r="BH154" s="283"/>
      <c r="BI154" s="283"/>
      <c r="BJ154" s="75"/>
      <c r="BK154" s="75"/>
      <c r="BL154" s="75"/>
      <c r="BM154" s="75"/>
      <c r="BN154" s="75"/>
      <c r="BO154" s="75"/>
      <c r="BP154" s="75"/>
      <c r="BQ154" s="75"/>
      <c r="BR154" s="283"/>
      <c r="BS154" s="283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</row>
    <row r="155" spans="1:92" ht="12.75">
      <c r="A155" s="258"/>
      <c r="B155" s="454"/>
      <c r="C155" s="453"/>
      <c r="D155" s="453"/>
      <c r="E155" s="453"/>
      <c r="F155" s="258"/>
      <c r="G155" s="258"/>
      <c r="H155" s="75"/>
      <c r="I155" s="75"/>
      <c r="J155" s="283"/>
      <c r="K155" s="283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283"/>
      <c r="AG155" s="283"/>
      <c r="AH155" s="75"/>
      <c r="AI155" s="75"/>
      <c r="AJ155" s="75"/>
      <c r="AK155" s="75"/>
      <c r="AL155" s="75"/>
      <c r="AM155" s="75"/>
      <c r="AN155" s="283"/>
      <c r="AO155" s="283"/>
      <c r="AP155" s="75"/>
      <c r="AQ155" s="75"/>
      <c r="AR155" s="75"/>
      <c r="AS155" s="75"/>
      <c r="AT155" s="75"/>
      <c r="AU155" s="75"/>
      <c r="AV155" s="75"/>
      <c r="AW155" s="75"/>
      <c r="AX155" s="283"/>
      <c r="AY155" s="283"/>
      <c r="AZ155" s="75"/>
      <c r="BA155" s="75"/>
      <c r="BB155" s="75"/>
      <c r="BC155" s="75"/>
      <c r="BD155" s="75"/>
      <c r="BE155" s="75"/>
      <c r="BF155" s="283"/>
      <c r="BG155" s="283"/>
      <c r="BH155" s="283"/>
      <c r="BI155" s="283"/>
      <c r="BJ155" s="75"/>
      <c r="BK155" s="75"/>
      <c r="BL155" s="75"/>
      <c r="BM155" s="75"/>
      <c r="BN155" s="75"/>
      <c r="BO155" s="75"/>
      <c r="BP155" s="75"/>
      <c r="BQ155" s="75"/>
      <c r="BR155" s="283"/>
      <c r="BS155" s="283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</row>
    <row r="156" spans="1:92" ht="12.75">
      <c r="A156" s="258"/>
      <c r="B156" s="258"/>
      <c r="C156" s="258"/>
      <c r="D156" s="258"/>
      <c r="E156" s="258"/>
      <c r="F156" s="258"/>
      <c r="G156" s="258"/>
      <c r="H156" s="75"/>
      <c r="I156" s="75"/>
      <c r="J156" s="283"/>
      <c r="K156" s="283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283"/>
      <c r="AG156" s="283"/>
      <c r="AH156" s="75"/>
      <c r="AI156" s="75"/>
      <c r="AJ156" s="75"/>
      <c r="AK156" s="75"/>
      <c r="AL156" s="75"/>
      <c r="AM156" s="75"/>
      <c r="AN156" s="283"/>
      <c r="AO156" s="283"/>
      <c r="AP156" s="75"/>
      <c r="AQ156" s="75"/>
      <c r="AR156" s="75"/>
      <c r="AS156" s="75"/>
      <c r="AT156" s="75"/>
      <c r="AU156" s="75"/>
      <c r="AV156" s="75"/>
      <c r="AW156" s="75"/>
      <c r="AX156" s="283"/>
      <c r="AY156" s="283"/>
      <c r="AZ156" s="75"/>
      <c r="BA156" s="75"/>
      <c r="BB156" s="75"/>
      <c r="BC156" s="75"/>
      <c r="BD156" s="75"/>
      <c r="BE156" s="75"/>
      <c r="BF156" s="283"/>
      <c r="BG156" s="283"/>
      <c r="BH156" s="283"/>
      <c r="BI156" s="283"/>
      <c r="BJ156" s="75"/>
      <c r="BK156" s="75"/>
      <c r="BL156" s="75"/>
      <c r="BM156" s="75"/>
      <c r="BN156" s="75"/>
      <c r="BO156" s="75"/>
      <c r="BP156" s="75"/>
      <c r="BQ156" s="75"/>
      <c r="BR156" s="283"/>
      <c r="BS156" s="283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</row>
    <row r="157" spans="1:92" ht="12.75">
      <c r="A157" s="258"/>
      <c r="B157" s="453"/>
      <c r="C157" s="453"/>
      <c r="D157" s="453"/>
      <c r="E157" s="453"/>
      <c r="F157" s="258"/>
      <c r="G157" s="258"/>
      <c r="H157" s="75"/>
      <c r="I157" s="75"/>
      <c r="J157" s="283"/>
      <c r="K157" s="283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283"/>
      <c r="AG157" s="283"/>
      <c r="AH157" s="75"/>
      <c r="AI157" s="75"/>
      <c r="AJ157" s="75"/>
      <c r="AK157" s="75"/>
      <c r="AL157" s="75"/>
      <c r="AM157" s="75"/>
      <c r="AN157" s="283"/>
      <c r="AO157" s="283"/>
      <c r="AP157" s="75"/>
      <c r="AQ157" s="75"/>
      <c r="AR157" s="75"/>
      <c r="AS157" s="75"/>
      <c r="AT157" s="75"/>
      <c r="AU157" s="75"/>
      <c r="AV157" s="75"/>
      <c r="AW157" s="75"/>
      <c r="AX157" s="283"/>
      <c r="AY157" s="283"/>
      <c r="AZ157" s="75"/>
      <c r="BA157" s="75"/>
      <c r="BB157" s="75"/>
      <c r="BC157" s="75"/>
      <c r="BD157" s="75"/>
      <c r="BE157" s="75"/>
      <c r="BF157" s="283"/>
      <c r="BG157" s="283"/>
      <c r="BH157" s="283"/>
      <c r="BI157" s="283"/>
      <c r="BJ157" s="75"/>
      <c r="BK157" s="75"/>
      <c r="BL157" s="75"/>
      <c r="BM157" s="75"/>
      <c r="BN157" s="75"/>
      <c r="BO157" s="75"/>
      <c r="BP157" s="75"/>
      <c r="BQ157" s="75"/>
      <c r="BR157" s="283"/>
      <c r="BS157" s="283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</row>
    <row r="158" spans="1:92" ht="12.75">
      <c r="A158" s="258"/>
      <c r="B158" s="453"/>
      <c r="C158" s="453"/>
      <c r="D158" s="453"/>
      <c r="E158" s="453"/>
      <c r="F158" s="258"/>
      <c r="G158" s="258"/>
      <c r="H158" s="75"/>
      <c r="I158" s="75"/>
      <c r="J158" s="283"/>
      <c r="K158" s="283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283"/>
      <c r="AG158" s="283"/>
      <c r="AH158" s="75"/>
      <c r="AI158" s="75"/>
      <c r="AJ158" s="75"/>
      <c r="AK158" s="75"/>
      <c r="AL158" s="75"/>
      <c r="AM158" s="75"/>
      <c r="AN158" s="283"/>
      <c r="AO158" s="283"/>
      <c r="AP158" s="75"/>
      <c r="AQ158" s="75"/>
      <c r="AR158" s="75"/>
      <c r="AS158" s="75"/>
      <c r="AT158" s="75"/>
      <c r="AU158" s="75"/>
      <c r="AV158" s="75"/>
      <c r="AW158" s="75"/>
      <c r="AX158" s="283"/>
      <c r="AY158" s="283"/>
      <c r="AZ158" s="75"/>
      <c r="BA158" s="75"/>
      <c r="BB158" s="75"/>
      <c r="BC158" s="75"/>
      <c r="BD158" s="75"/>
      <c r="BE158" s="75"/>
      <c r="BF158" s="283"/>
      <c r="BG158" s="283"/>
      <c r="BH158" s="283"/>
      <c r="BI158" s="283"/>
      <c r="BJ158" s="75"/>
      <c r="BK158" s="75"/>
      <c r="BL158" s="75"/>
      <c r="BM158" s="75"/>
      <c r="BN158" s="75"/>
      <c r="BO158" s="75"/>
      <c r="BP158" s="75"/>
      <c r="BQ158" s="75"/>
      <c r="BR158" s="283"/>
      <c r="BS158" s="283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</row>
    <row r="159" spans="1:92" ht="12.75">
      <c r="A159" s="258"/>
      <c r="B159" s="453"/>
      <c r="C159" s="453"/>
      <c r="D159" s="453"/>
      <c r="E159" s="453"/>
      <c r="F159" s="258"/>
      <c r="G159" s="258"/>
      <c r="H159" s="75"/>
      <c r="I159" s="75"/>
      <c r="J159" s="283"/>
      <c r="K159" s="283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283"/>
      <c r="AG159" s="283"/>
      <c r="AH159" s="75"/>
      <c r="AI159" s="75"/>
      <c r="AJ159" s="75"/>
      <c r="AK159" s="75"/>
      <c r="AL159" s="75"/>
      <c r="AM159" s="75"/>
      <c r="AN159" s="283"/>
      <c r="AO159" s="283"/>
      <c r="AP159" s="75"/>
      <c r="AQ159" s="75"/>
      <c r="AR159" s="75"/>
      <c r="AS159" s="75"/>
      <c r="AT159" s="75"/>
      <c r="AU159" s="75"/>
      <c r="AV159" s="75"/>
      <c r="AW159" s="75"/>
      <c r="AX159" s="283"/>
      <c r="AY159" s="283"/>
      <c r="AZ159" s="75"/>
      <c r="BA159" s="75"/>
      <c r="BB159" s="75"/>
      <c r="BC159" s="75"/>
      <c r="BD159" s="75"/>
      <c r="BE159" s="75"/>
      <c r="BF159" s="283"/>
      <c r="BG159" s="283"/>
      <c r="BH159" s="283"/>
      <c r="BI159" s="283"/>
      <c r="BJ159" s="75"/>
      <c r="BK159" s="75"/>
      <c r="BL159" s="75"/>
      <c r="BM159" s="75"/>
      <c r="BN159" s="75"/>
      <c r="BO159" s="75"/>
      <c r="BP159" s="75"/>
      <c r="BQ159" s="75"/>
      <c r="BR159" s="283"/>
      <c r="BS159" s="283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</row>
    <row r="160" spans="1:92" ht="12.75">
      <c r="A160" s="258"/>
      <c r="B160" s="453"/>
      <c r="C160" s="453"/>
      <c r="D160" s="453"/>
      <c r="E160" s="453"/>
      <c r="F160" s="258"/>
      <c r="G160" s="258"/>
      <c r="H160" s="75"/>
      <c r="I160" s="75"/>
      <c r="J160" s="283"/>
      <c r="K160" s="283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283"/>
      <c r="AG160" s="283"/>
      <c r="AH160" s="75"/>
      <c r="AI160" s="75"/>
      <c r="AJ160" s="75"/>
      <c r="AK160" s="75"/>
      <c r="AL160" s="75"/>
      <c r="AM160" s="75"/>
      <c r="AN160" s="283"/>
      <c r="AO160" s="283"/>
      <c r="AP160" s="75"/>
      <c r="AQ160" s="75"/>
      <c r="AR160" s="75"/>
      <c r="AS160" s="75"/>
      <c r="AT160" s="75"/>
      <c r="AU160" s="75"/>
      <c r="AV160" s="75"/>
      <c r="AW160" s="75"/>
      <c r="AX160" s="283"/>
      <c r="AY160" s="283"/>
      <c r="AZ160" s="75"/>
      <c r="BA160" s="75"/>
      <c r="BB160" s="75"/>
      <c r="BC160" s="75"/>
      <c r="BD160" s="75"/>
      <c r="BE160" s="75"/>
      <c r="BF160" s="283"/>
      <c r="BG160" s="283"/>
      <c r="BH160" s="283"/>
      <c r="BI160" s="283"/>
      <c r="BJ160" s="75"/>
      <c r="BK160" s="75"/>
      <c r="BL160" s="75"/>
      <c r="BM160" s="75"/>
      <c r="BN160" s="75"/>
      <c r="BO160" s="75"/>
      <c r="BP160" s="75"/>
      <c r="BQ160" s="75"/>
      <c r="BR160" s="283"/>
      <c r="BS160" s="283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</row>
    <row r="161" spans="1:92" ht="12.75">
      <c r="A161" s="258"/>
      <c r="B161" s="453"/>
      <c r="C161" s="453"/>
      <c r="D161" s="453"/>
      <c r="E161" s="453"/>
      <c r="F161" s="258"/>
      <c r="G161" s="258"/>
      <c r="H161" s="75"/>
      <c r="I161" s="75"/>
      <c r="J161" s="283"/>
      <c r="K161" s="283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283"/>
      <c r="AG161" s="283"/>
      <c r="AH161" s="75"/>
      <c r="AI161" s="75"/>
      <c r="AJ161" s="75"/>
      <c r="AK161" s="75"/>
      <c r="AL161" s="75"/>
      <c r="AM161" s="75"/>
      <c r="AN161" s="283"/>
      <c r="AO161" s="283"/>
      <c r="AP161" s="75"/>
      <c r="AQ161" s="75"/>
      <c r="AR161" s="75"/>
      <c r="AS161" s="75"/>
      <c r="AT161" s="75"/>
      <c r="AU161" s="75"/>
      <c r="AV161" s="75"/>
      <c r="AW161" s="75"/>
      <c r="AX161" s="283"/>
      <c r="AY161" s="283"/>
      <c r="AZ161" s="75"/>
      <c r="BA161" s="75"/>
      <c r="BB161" s="75"/>
      <c r="BC161" s="75"/>
      <c r="BD161" s="75"/>
      <c r="BE161" s="75"/>
      <c r="BF161" s="283"/>
      <c r="BG161" s="283"/>
      <c r="BH161" s="283"/>
      <c r="BI161" s="283"/>
      <c r="BJ161" s="75"/>
      <c r="BK161" s="75"/>
      <c r="BL161" s="75"/>
      <c r="BM161" s="75"/>
      <c r="BN161" s="75"/>
      <c r="BO161" s="75"/>
      <c r="BP161" s="75"/>
      <c r="BQ161" s="75"/>
      <c r="BR161" s="283"/>
      <c r="BS161" s="283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</row>
    <row r="162" spans="1:92" ht="12.75">
      <c r="A162" s="258"/>
      <c r="B162" s="258"/>
      <c r="C162" s="258"/>
      <c r="D162" s="258"/>
      <c r="E162" s="258"/>
      <c r="F162" s="258"/>
      <c r="G162" s="258"/>
      <c r="H162" s="75"/>
      <c r="I162" s="75"/>
      <c r="J162" s="283"/>
      <c r="K162" s="283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283"/>
      <c r="AG162" s="283"/>
      <c r="AH162" s="75"/>
      <c r="AI162" s="75"/>
      <c r="AJ162" s="75"/>
      <c r="AK162" s="75"/>
      <c r="AL162" s="75"/>
      <c r="AM162" s="75"/>
      <c r="AN162" s="283"/>
      <c r="AO162" s="283"/>
      <c r="AP162" s="75"/>
      <c r="AQ162" s="75"/>
      <c r="AR162" s="75"/>
      <c r="AS162" s="75"/>
      <c r="AT162" s="75"/>
      <c r="AU162" s="75"/>
      <c r="AV162" s="75"/>
      <c r="AW162" s="75"/>
      <c r="AX162" s="283"/>
      <c r="AY162" s="283"/>
      <c r="AZ162" s="75"/>
      <c r="BA162" s="75"/>
      <c r="BB162" s="75"/>
      <c r="BC162" s="75"/>
      <c r="BD162" s="75"/>
      <c r="BE162" s="75"/>
      <c r="BF162" s="283"/>
      <c r="BG162" s="283"/>
      <c r="BH162" s="283"/>
      <c r="BI162" s="283"/>
      <c r="BJ162" s="75"/>
      <c r="BK162" s="75"/>
      <c r="BL162" s="75"/>
      <c r="BM162" s="75"/>
      <c r="BN162" s="75"/>
      <c r="BO162" s="75"/>
      <c r="BP162" s="75"/>
      <c r="BQ162" s="75"/>
      <c r="BR162" s="283"/>
      <c r="BS162" s="283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</row>
    <row r="163" spans="1:92" ht="12.75">
      <c r="A163" s="258"/>
      <c r="B163" s="258"/>
      <c r="C163" s="258"/>
      <c r="D163" s="258"/>
      <c r="E163" s="258"/>
      <c r="F163" s="258"/>
      <c r="G163" s="258"/>
      <c r="H163" s="75"/>
      <c r="I163" s="75"/>
      <c r="J163" s="283"/>
      <c r="K163" s="283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283"/>
      <c r="AG163" s="283"/>
      <c r="AH163" s="75"/>
      <c r="AI163" s="75"/>
      <c r="AJ163" s="75"/>
      <c r="AK163" s="75"/>
      <c r="AL163" s="75"/>
      <c r="AM163" s="75"/>
      <c r="AN163" s="283"/>
      <c r="AO163" s="283"/>
      <c r="AP163" s="75"/>
      <c r="AQ163" s="75"/>
      <c r="AR163" s="75"/>
      <c r="AS163" s="75"/>
      <c r="AT163" s="75"/>
      <c r="AU163" s="75"/>
      <c r="AV163" s="75"/>
      <c r="AW163" s="75"/>
      <c r="AX163" s="283"/>
      <c r="AY163" s="283"/>
      <c r="AZ163" s="75"/>
      <c r="BA163" s="75"/>
      <c r="BB163" s="75"/>
      <c r="BC163" s="75"/>
      <c r="BD163" s="75"/>
      <c r="BE163" s="75"/>
      <c r="BF163" s="283"/>
      <c r="BG163" s="283"/>
      <c r="BH163" s="283"/>
      <c r="BI163" s="283"/>
      <c r="BJ163" s="75"/>
      <c r="BK163" s="75"/>
      <c r="BL163" s="75"/>
      <c r="BM163" s="75"/>
      <c r="BN163" s="75"/>
      <c r="BO163" s="75"/>
      <c r="BP163" s="75"/>
      <c r="BQ163" s="75"/>
      <c r="BR163" s="283"/>
      <c r="BS163" s="283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</row>
    <row r="164" spans="1:92" ht="12.75">
      <c r="A164" s="258"/>
      <c r="B164" s="258"/>
      <c r="C164" s="258"/>
      <c r="D164" s="258"/>
      <c r="E164" s="258"/>
      <c r="F164" s="258"/>
      <c r="G164" s="258"/>
      <c r="H164" s="75"/>
      <c r="I164" s="75"/>
      <c r="J164" s="283"/>
      <c r="K164" s="283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283"/>
      <c r="AG164" s="283"/>
      <c r="AH164" s="75"/>
      <c r="AI164" s="75"/>
      <c r="AJ164" s="75"/>
      <c r="AK164" s="75"/>
      <c r="AL164" s="75"/>
      <c r="AM164" s="75"/>
      <c r="AN164" s="283"/>
      <c r="AO164" s="283"/>
      <c r="AP164" s="75"/>
      <c r="AQ164" s="75"/>
      <c r="AR164" s="75"/>
      <c r="AS164" s="75"/>
      <c r="AT164" s="75"/>
      <c r="AU164" s="75"/>
      <c r="AV164" s="75"/>
      <c r="AW164" s="75"/>
      <c r="AX164" s="283"/>
      <c r="AY164" s="283"/>
      <c r="AZ164" s="75"/>
      <c r="BA164" s="75"/>
      <c r="BB164" s="75"/>
      <c r="BC164" s="75"/>
      <c r="BD164" s="75"/>
      <c r="BE164" s="75"/>
      <c r="BF164" s="283"/>
      <c r="BG164" s="283"/>
      <c r="BH164" s="283"/>
      <c r="BI164" s="283"/>
      <c r="BJ164" s="75"/>
      <c r="BK164" s="75"/>
      <c r="BL164" s="75"/>
      <c r="BM164" s="75"/>
      <c r="BN164" s="75"/>
      <c r="BO164" s="75"/>
      <c r="BP164" s="75"/>
      <c r="BQ164" s="75"/>
      <c r="BR164" s="283"/>
      <c r="BS164" s="283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</row>
    <row r="165" spans="1:92" ht="12.75">
      <c r="A165" s="258"/>
      <c r="B165" s="455"/>
      <c r="C165" s="456"/>
      <c r="D165" s="456"/>
      <c r="E165" s="456"/>
      <c r="F165" s="258"/>
      <c r="G165" s="258"/>
      <c r="H165" s="75"/>
      <c r="I165" s="75"/>
      <c r="J165" s="283"/>
      <c r="K165" s="283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283"/>
      <c r="AG165" s="283"/>
      <c r="AH165" s="75"/>
      <c r="AI165" s="75"/>
      <c r="AJ165" s="75"/>
      <c r="AK165" s="75"/>
      <c r="AL165" s="75"/>
      <c r="AM165" s="75"/>
      <c r="AN165" s="283"/>
      <c r="AO165" s="283"/>
      <c r="AP165" s="75"/>
      <c r="AQ165" s="75"/>
      <c r="AR165" s="75"/>
      <c r="AS165" s="75"/>
      <c r="AT165" s="75"/>
      <c r="AU165" s="75"/>
      <c r="AV165" s="75"/>
      <c r="AW165" s="75"/>
      <c r="AX165" s="283"/>
      <c r="AY165" s="283"/>
      <c r="AZ165" s="75"/>
      <c r="BA165" s="75"/>
      <c r="BB165" s="75"/>
      <c r="BC165" s="75"/>
      <c r="BD165" s="75"/>
      <c r="BE165" s="75"/>
      <c r="BF165" s="283"/>
      <c r="BG165" s="283"/>
      <c r="BH165" s="283"/>
      <c r="BI165" s="283"/>
      <c r="BJ165" s="75"/>
      <c r="BK165" s="75"/>
      <c r="BL165" s="75"/>
      <c r="BM165" s="75"/>
      <c r="BN165" s="75"/>
      <c r="BO165" s="75"/>
      <c r="BP165" s="75"/>
      <c r="BQ165" s="75"/>
      <c r="BR165" s="283"/>
      <c r="BS165" s="283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</row>
    <row r="166" spans="1:92" ht="12.75">
      <c r="A166" s="258"/>
      <c r="B166" s="456"/>
      <c r="C166" s="456"/>
      <c r="D166" s="456"/>
      <c r="E166" s="456"/>
      <c r="F166" s="258"/>
      <c r="G166" s="258"/>
      <c r="H166" s="75"/>
      <c r="I166" s="75"/>
      <c r="J166" s="283"/>
      <c r="K166" s="283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283"/>
      <c r="AG166" s="283"/>
      <c r="AH166" s="75"/>
      <c r="AI166" s="75"/>
      <c r="AJ166" s="75"/>
      <c r="AK166" s="75"/>
      <c r="AL166" s="75"/>
      <c r="AM166" s="75"/>
      <c r="AN166" s="283"/>
      <c r="AO166" s="283"/>
      <c r="AP166" s="75"/>
      <c r="AQ166" s="75"/>
      <c r="AR166" s="75"/>
      <c r="AS166" s="75"/>
      <c r="AT166" s="75"/>
      <c r="AU166" s="75"/>
      <c r="AV166" s="75"/>
      <c r="AW166" s="75"/>
      <c r="AX166" s="283"/>
      <c r="AY166" s="283"/>
      <c r="AZ166" s="75"/>
      <c r="BA166" s="75"/>
      <c r="BB166" s="75"/>
      <c r="BC166" s="75"/>
      <c r="BD166" s="75"/>
      <c r="BE166" s="75"/>
      <c r="BF166" s="283"/>
      <c r="BG166" s="283"/>
      <c r="BH166" s="283"/>
      <c r="BI166" s="283"/>
      <c r="BJ166" s="75"/>
      <c r="BK166" s="75"/>
      <c r="BL166" s="75"/>
      <c r="BM166" s="75"/>
      <c r="BN166" s="75"/>
      <c r="BO166" s="75"/>
      <c r="BP166" s="75"/>
      <c r="BQ166" s="75"/>
      <c r="BR166" s="283"/>
      <c r="BS166" s="283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</row>
    <row r="167" spans="1:92" ht="12.75">
      <c r="A167" s="258"/>
      <c r="B167" s="456"/>
      <c r="C167" s="456"/>
      <c r="D167" s="456"/>
      <c r="E167" s="456"/>
      <c r="F167" s="258"/>
      <c r="G167" s="258"/>
      <c r="H167" s="75"/>
      <c r="I167" s="75"/>
      <c r="J167" s="283"/>
      <c r="K167" s="283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283"/>
      <c r="AG167" s="283"/>
      <c r="AH167" s="75"/>
      <c r="AI167" s="75"/>
      <c r="AJ167" s="75"/>
      <c r="AK167" s="75"/>
      <c r="AL167" s="75"/>
      <c r="AM167" s="75"/>
      <c r="AN167" s="283"/>
      <c r="AO167" s="283"/>
      <c r="AP167" s="75"/>
      <c r="AQ167" s="75"/>
      <c r="AR167" s="75"/>
      <c r="AS167" s="75"/>
      <c r="AT167" s="75"/>
      <c r="AU167" s="75"/>
      <c r="AV167" s="75"/>
      <c r="AW167" s="75"/>
      <c r="AX167" s="283"/>
      <c r="AY167" s="283"/>
      <c r="AZ167" s="75"/>
      <c r="BA167" s="75"/>
      <c r="BB167" s="75"/>
      <c r="BC167" s="75"/>
      <c r="BD167" s="75"/>
      <c r="BE167" s="75"/>
      <c r="BF167" s="283"/>
      <c r="BG167" s="283"/>
      <c r="BH167" s="283"/>
      <c r="BI167" s="283"/>
      <c r="BJ167" s="75"/>
      <c r="BK167" s="75"/>
      <c r="BL167" s="75"/>
      <c r="BM167" s="75"/>
      <c r="BN167" s="75"/>
      <c r="BO167" s="75"/>
      <c r="BP167" s="75"/>
      <c r="BQ167" s="75"/>
      <c r="BR167" s="283"/>
      <c r="BS167" s="283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</row>
    <row r="168" spans="1:92" ht="12.75">
      <c r="A168" s="258"/>
      <c r="B168" s="258"/>
      <c r="C168" s="258"/>
      <c r="D168" s="258"/>
      <c r="E168" s="258"/>
      <c r="F168" s="258"/>
      <c r="G168" s="258"/>
      <c r="H168" s="75"/>
      <c r="I168" s="75"/>
      <c r="J168" s="283"/>
      <c r="K168" s="283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283"/>
      <c r="AG168" s="283"/>
      <c r="AH168" s="75"/>
      <c r="AI168" s="75"/>
      <c r="AJ168" s="75"/>
      <c r="AK168" s="75"/>
      <c r="AL168" s="75"/>
      <c r="AM168" s="75"/>
      <c r="AN168" s="283"/>
      <c r="AO168" s="283"/>
      <c r="AP168" s="75"/>
      <c r="AQ168" s="75"/>
      <c r="AR168" s="75"/>
      <c r="AS168" s="75"/>
      <c r="AT168" s="75"/>
      <c r="AU168" s="75"/>
      <c r="AV168" s="75"/>
      <c r="AW168" s="75"/>
      <c r="AX168" s="283"/>
      <c r="AY168" s="283"/>
      <c r="AZ168" s="75"/>
      <c r="BA168" s="75"/>
      <c r="BB168" s="75"/>
      <c r="BC168" s="75"/>
      <c r="BD168" s="75"/>
      <c r="BE168" s="75"/>
      <c r="BF168" s="283"/>
      <c r="BG168" s="283"/>
      <c r="BH168" s="283"/>
      <c r="BI168" s="283"/>
      <c r="BJ168" s="75"/>
      <c r="BK168" s="75"/>
      <c r="BL168" s="75"/>
      <c r="BM168" s="75"/>
      <c r="BN168" s="75"/>
      <c r="BO168" s="75"/>
      <c r="BP168" s="75"/>
      <c r="BQ168" s="75"/>
      <c r="BR168" s="283"/>
      <c r="BS168" s="283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</row>
    <row r="169" spans="1:92" ht="12.75">
      <c r="A169" s="258"/>
      <c r="B169" s="454"/>
      <c r="C169" s="453"/>
      <c r="D169" s="453"/>
      <c r="E169" s="453"/>
      <c r="F169" s="258"/>
      <c r="G169" s="258"/>
      <c r="H169" s="75"/>
      <c r="I169" s="75"/>
      <c r="J169" s="283"/>
      <c r="K169" s="283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283"/>
      <c r="AG169" s="283"/>
      <c r="AH169" s="75"/>
      <c r="AI169" s="75"/>
      <c r="AJ169" s="75"/>
      <c r="AK169" s="75"/>
      <c r="AL169" s="75"/>
      <c r="AM169" s="75"/>
      <c r="AN169" s="283"/>
      <c r="AO169" s="283"/>
      <c r="AP169" s="75"/>
      <c r="AQ169" s="75"/>
      <c r="AR169" s="75"/>
      <c r="AS169" s="75"/>
      <c r="AT169" s="75"/>
      <c r="AU169" s="75"/>
      <c r="AV169" s="75"/>
      <c r="AW169" s="75"/>
      <c r="AX169" s="283"/>
      <c r="AY169" s="283"/>
      <c r="AZ169" s="75"/>
      <c r="BA169" s="75"/>
      <c r="BB169" s="75"/>
      <c r="BC169" s="75"/>
      <c r="BD169" s="75"/>
      <c r="BE169" s="75"/>
      <c r="BF169" s="283"/>
      <c r="BG169" s="283"/>
      <c r="BH169" s="283"/>
      <c r="BI169" s="283"/>
      <c r="BJ169" s="75"/>
      <c r="BK169" s="75"/>
      <c r="BL169" s="75"/>
      <c r="BM169" s="75"/>
      <c r="BN169" s="75"/>
      <c r="BO169" s="75"/>
      <c r="BP169" s="75"/>
      <c r="BQ169" s="75"/>
      <c r="BR169" s="283"/>
      <c r="BS169" s="283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</row>
    <row r="170" spans="1:92" ht="12.75">
      <c r="A170" s="258"/>
      <c r="B170" s="453"/>
      <c r="C170" s="453"/>
      <c r="D170" s="453"/>
      <c r="E170" s="453"/>
      <c r="F170" s="258"/>
      <c r="G170" s="258"/>
      <c r="H170" s="75"/>
      <c r="I170" s="75"/>
      <c r="J170" s="283"/>
      <c r="K170" s="283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283"/>
      <c r="AG170" s="283"/>
      <c r="AH170" s="75"/>
      <c r="AI170" s="75"/>
      <c r="AJ170" s="75"/>
      <c r="AK170" s="75"/>
      <c r="AL170" s="75"/>
      <c r="AM170" s="75"/>
      <c r="AN170" s="283"/>
      <c r="AO170" s="283"/>
      <c r="AP170" s="75"/>
      <c r="AQ170" s="75"/>
      <c r="AR170" s="75"/>
      <c r="AS170" s="75"/>
      <c r="AT170" s="75"/>
      <c r="AU170" s="75"/>
      <c r="AV170" s="75"/>
      <c r="AW170" s="75"/>
      <c r="AX170" s="283"/>
      <c r="AY170" s="283"/>
      <c r="AZ170" s="75"/>
      <c r="BA170" s="75"/>
      <c r="BB170" s="75"/>
      <c r="BC170" s="75"/>
      <c r="BD170" s="75"/>
      <c r="BE170" s="75"/>
      <c r="BF170" s="283"/>
      <c r="BG170" s="283"/>
      <c r="BH170" s="283"/>
      <c r="BI170" s="283"/>
      <c r="BJ170" s="75"/>
      <c r="BK170" s="75"/>
      <c r="BL170" s="75"/>
      <c r="BM170" s="75"/>
      <c r="BN170" s="75"/>
      <c r="BO170" s="75"/>
      <c r="BP170" s="75"/>
      <c r="BQ170" s="75"/>
      <c r="BR170" s="283"/>
      <c r="BS170" s="283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</row>
    <row r="171" spans="1:92" ht="12.75">
      <c r="A171" s="258"/>
      <c r="B171" s="258"/>
      <c r="C171" s="258"/>
      <c r="D171" s="258"/>
      <c r="E171" s="258"/>
      <c r="F171" s="258"/>
      <c r="G171" s="258"/>
      <c r="H171" s="75"/>
      <c r="I171" s="75"/>
      <c r="J171" s="283"/>
      <c r="K171" s="283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283"/>
      <c r="AG171" s="283"/>
      <c r="AH171" s="75"/>
      <c r="AI171" s="75"/>
      <c r="AJ171" s="75"/>
      <c r="AK171" s="75"/>
      <c r="AL171" s="75"/>
      <c r="AM171" s="75"/>
      <c r="AN171" s="283"/>
      <c r="AO171" s="283"/>
      <c r="AP171" s="75"/>
      <c r="AQ171" s="75"/>
      <c r="AR171" s="75"/>
      <c r="AS171" s="75"/>
      <c r="AT171" s="75"/>
      <c r="AU171" s="75"/>
      <c r="AV171" s="75"/>
      <c r="AW171" s="75"/>
      <c r="AX171" s="283"/>
      <c r="AY171" s="283"/>
      <c r="AZ171" s="75"/>
      <c r="BA171" s="75"/>
      <c r="BB171" s="75"/>
      <c r="BC171" s="75"/>
      <c r="BD171" s="75"/>
      <c r="BE171" s="75"/>
      <c r="BF171" s="283"/>
      <c r="BG171" s="283"/>
      <c r="BH171" s="283"/>
      <c r="BI171" s="283"/>
      <c r="BJ171" s="75"/>
      <c r="BK171" s="75"/>
      <c r="BL171" s="75"/>
      <c r="BM171" s="75"/>
      <c r="BN171" s="75"/>
      <c r="BO171" s="75"/>
      <c r="BP171" s="75"/>
      <c r="BQ171" s="75"/>
      <c r="BR171" s="283"/>
      <c r="BS171" s="283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</row>
    <row r="172" spans="1:92" ht="12.75">
      <c r="A172" s="258"/>
      <c r="B172" s="258"/>
      <c r="C172" s="258"/>
      <c r="D172" s="258"/>
      <c r="E172" s="258"/>
      <c r="F172" s="258"/>
      <c r="G172" s="258"/>
      <c r="H172" s="75"/>
      <c r="I172" s="75"/>
      <c r="J172" s="283"/>
      <c r="K172" s="283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283"/>
      <c r="AG172" s="283"/>
      <c r="AH172" s="75"/>
      <c r="AI172" s="75"/>
      <c r="AJ172" s="75"/>
      <c r="AK172" s="75"/>
      <c r="AL172" s="75"/>
      <c r="AM172" s="75"/>
      <c r="AN172" s="283"/>
      <c r="AO172" s="283"/>
      <c r="AP172" s="75"/>
      <c r="AQ172" s="75"/>
      <c r="AR172" s="75"/>
      <c r="AS172" s="75"/>
      <c r="AT172" s="75"/>
      <c r="AU172" s="75"/>
      <c r="AV172" s="75"/>
      <c r="AW172" s="75"/>
      <c r="AX172" s="283"/>
      <c r="AY172" s="283"/>
      <c r="AZ172" s="75"/>
      <c r="BA172" s="75"/>
      <c r="BB172" s="75"/>
      <c r="BC172" s="75"/>
      <c r="BD172" s="75"/>
      <c r="BE172" s="75"/>
      <c r="BF172" s="283"/>
      <c r="BG172" s="283"/>
      <c r="BH172" s="283"/>
      <c r="BI172" s="283"/>
      <c r="BJ172" s="75"/>
      <c r="BK172" s="75"/>
      <c r="BL172" s="75"/>
      <c r="BM172" s="75"/>
      <c r="BN172" s="75"/>
      <c r="BO172" s="75"/>
      <c r="BP172" s="75"/>
      <c r="BQ172" s="75"/>
      <c r="BR172" s="283"/>
      <c r="BS172" s="283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</row>
    <row r="173" spans="1:92" ht="12.75">
      <c r="A173" s="258"/>
      <c r="B173" s="453"/>
      <c r="C173" s="453"/>
      <c r="D173" s="453"/>
      <c r="E173" s="453"/>
      <c r="F173" s="258"/>
      <c r="G173" s="258"/>
      <c r="H173" s="75"/>
      <c r="I173" s="75"/>
      <c r="J173" s="283"/>
      <c r="K173" s="283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283"/>
      <c r="AG173" s="283"/>
      <c r="AH173" s="75"/>
      <c r="AI173" s="75"/>
      <c r="AJ173" s="75"/>
      <c r="AK173" s="75"/>
      <c r="AL173" s="75"/>
      <c r="AM173" s="75"/>
      <c r="AN173" s="283"/>
      <c r="AO173" s="283"/>
      <c r="AP173" s="75"/>
      <c r="AQ173" s="75"/>
      <c r="AR173" s="75"/>
      <c r="AS173" s="75"/>
      <c r="AT173" s="75"/>
      <c r="AU173" s="75"/>
      <c r="AV173" s="75"/>
      <c r="AW173" s="75"/>
      <c r="AX173" s="283"/>
      <c r="AY173" s="283"/>
      <c r="AZ173" s="75"/>
      <c r="BA173" s="75"/>
      <c r="BB173" s="75"/>
      <c r="BC173" s="75"/>
      <c r="BD173" s="75"/>
      <c r="BE173" s="75"/>
      <c r="BF173" s="283"/>
      <c r="BG173" s="283"/>
      <c r="BH173" s="283"/>
      <c r="BI173" s="283"/>
      <c r="BJ173" s="75"/>
      <c r="BK173" s="75"/>
      <c r="BL173" s="75"/>
      <c r="BM173" s="75"/>
      <c r="BN173" s="75"/>
      <c r="BO173" s="75"/>
      <c r="BP173" s="75"/>
      <c r="BQ173" s="75"/>
      <c r="BR173" s="283"/>
      <c r="BS173" s="283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</row>
    <row r="174" spans="1:92" ht="12.75">
      <c r="A174" s="258"/>
      <c r="B174" s="258"/>
      <c r="C174" s="276"/>
      <c r="D174" s="276"/>
      <c r="E174" s="276"/>
      <c r="F174" s="258"/>
      <c r="G174" s="258"/>
      <c r="H174" s="75"/>
      <c r="I174" s="75"/>
      <c r="J174" s="283"/>
      <c r="K174" s="283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283"/>
      <c r="AG174" s="283"/>
      <c r="AH174" s="75"/>
      <c r="AI174" s="75"/>
      <c r="AJ174" s="75"/>
      <c r="AK174" s="75"/>
      <c r="AL174" s="75"/>
      <c r="AM174" s="75"/>
      <c r="AN174" s="283"/>
      <c r="AO174" s="283"/>
      <c r="AP174" s="75"/>
      <c r="AQ174" s="75"/>
      <c r="AR174" s="75"/>
      <c r="AS174" s="75"/>
      <c r="AT174" s="75"/>
      <c r="AU174" s="75"/>
      <c r="AV174" s="75"/>
      <c r="AW174" s="75"/>
      <c r="AX174" s="283"/>
      <c r="AY174" s="283"/>
      <c r="AZ174" s="75"/>
      <c r="BA174" s="75"/>
      <c r="BB174" s="75"/>
      <c r="BC174" s="75"/>
      <c r="BD174" s="75"/>
      <c r="BE174" s="75"/>
      <c r="BF174" s="283"/>
      <c r="BG174" s="283"/>
      <c r="BH174" s="283"/>
      <c r="BI174" s="283"/>
      <c r="BJ174" s="75"/>
      <c r="BK174" s="75"/>
      <c r="BL174" s="75"/>
      <c r="BM174" s="75"/>
      <c r="BN174" s="75"/>
      <c r="BO174" s="75"/>
      <c r="BP174" s="75"/>
      <c r="BQ174" s="75"/>
      <c r="BR174" s="283"/>
      <c r="BS174" s="283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</row>
    <row r="175" spans="1:92" ht="12.75">
      <c r="A175" s="258"/>
      <c r="B175" s="258"/>
      <c r="C175" s="276"/>
      <c r="D175" s="276"/>
      <c r="E175" s="276"/>
      <c r="F175" s="258"/>
      <c r="G175" s="258"/>
      <c r="H175" s="75"/>
      <c r="I175" s="75"/>
      <c r="J175" s="283"/>
      <c r="K175" s="283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283"/>
      <c r="AG175" s="283"/>
      <c r="AH175" s="75"/>
      <c r="AI175" s="75"/>
      <c r="AJ175" s="75"/>
      <c r="AK175" s="75"/>
      <c r="AL175" s="75"/>
      <c r="AM175" s="75"/>
      <c r="AN175" s="283"/>
      <c r="AO175" s="283"/>
      <c r="AP175" s="75"/>
      <c r="AQ175" s="75"/>
      <c r="AR175" s="75"/>
      <c r="AS175" s="75"/>
      <c r="AT175" s="75"/>
      <c r="AU175" s="75"/>
      <c r="AV175" s="75"/>
      <c r="AW175" s="75"/>
      <c r="AX175" s="283"/>
      <c r="AY175" s="283"/>
      <c r="AZ175" s="75"/>
      <c r="BA175" s="75"/>
      <c r="BB175" s="75"/>
      <c r="BC175" s="75"/>
      <c r="BD175" s="75"/>
      <c r="BE175" s="75"/>
      <c r="BF175" s="283"/>
      <c r="BG175" s="283"/>
      <c r="BH175" s="283"/>
      <c r="BI175" s="283"/>
      <c r="BJ175" s="75"/>
      <c r="BK175" s="75"/>
      <c r="BL175" s="75"/>
      <c r="BM175" s="75"/>
      <c r="BN175" s="75"/>
      <c r="BO175" s="75"/>
      <c r="BP175" s="75"/>
      <c r="BQ175" s="75"/>
      <c r="BR175" s="283"/>
      <c r="BS175" s="283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</row>
    <row r="176" spans="1:92" ht="12.75">
      <c r="A176" s="258"/>
      <c r="B176" s="450"/>
      <c r="C176" s="450"/>
      <c r="D176" s="450"/>
      <c r="E176" s="450"/>
      <c r="F176" s="258"/>
      <c r="G176" s="258"/>
      <c r="H176" s="75"/>
      <c r="I176" s="75"/>
      <c r="J176" s="283"/>
      <c r="K176" s="283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283"/>
      <c r="AG176" s="283"/>
      <c r="AH176" s="75"/>
      <c r="AI176" s="75"/>
      <c r="AJ176" s="75"/>
      <c r="AK176" s="75"/>
      <c r="AL176" s="75"/>
      <c r="AM176" s="75"/>
      <c r="AN176" s="283"/>
      <c r="AO176" s="283"/>
      <c r="AP176" s="75"/>
      <c r="AQ176" s="75"/>
      <c r="AR176" s="75"/>
      <c r="AS176" s="75"/>
      <c r="AT176" s="75"/>
      <c r="AU176" s="75"/>
      <c r="AV176" s="75"/>
      <c r="AW176" s="75"/>
      <c r="AX176" s="283"/>
      <c r="AY176" s="283"/>
      <c r="AZ176" s="75"/>
      <c r="BA176" s="75"/>
      <c r="BB176" s="75"/>
      <c r="BC176" s="75"/>
      <c r="BD176" s="75"/>
      <c r="BE176" s="75"/>
      <c r="BF176" s="283"/>
      <c r="BG176" s="283"/>
      <c r="BH176" s="283"/>
      <c r="BI176" s="283"/>
      <c r="BJ176" s="75"/>
      <c r="BK176" s="75"/>
      <c r="BL176" s="75"/>
      <c r="BM176" s="75"/>
      <c r="BN176" s="75"/>
      <c r="BO176" s="75"/>
      <c r="BP176" s="75"/>
      <c r="BQ176" s="75"/>
      <c r="BR176" s="283"/>
      <c r="BS176" s="283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</row>
    <row r="177" spans="1:92" ht="12.75">
      <c r="A177" s="258"/>
      <c r="B177" s="258"/>
      <c r="C177" s="258"/>
      <c r="D177" s="258"/>
      <c r="E177" s="258"/>
      <c r="F177" s="258"/>
      <c r="G177" s="258"/>
      <c r="H177" s="75"/>
      <c r="I177" s="75"/>
      <c r="J177" s="283"/>
      <c r="K177" s="283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283"/>
      <c r="AG177" s="283"/>
      <c r="AH177" s="75"/>
      <c r="AI177" s="75"/>
      <c r="AJ177" s="75"/>
      <c r="AK177" s="75"/>
      <c r="AL177" s="75"/>
      <c r="AM177" s="75"/>
      <c r="AN177" s="283"/>
      <c r="AO177" s="283"/>
      <c r="AP177" s="75"/>
      <c r="AQ177" s="75"/>
      <c r="AR177" s="75"/>
      <c r="AS177" s="75"/>
      <c r="AT177" s="75"/>
      <c r="AU177" s="75"/>
      <c r="AV177" s="75"/>
      <c r="AW177" s="75"/>
      <c r="AX177" s="283"/>
      <c r="AY177" s="283"/>
      <c r="AZ177" s="75"/>
      <c r="BA177" s="75"/>
      <c r="BB177" s="75"/>
      <c r="BC177" s="75"/>
      <c r="BD177" s="75"/>
      <c r="BE177" s="75"/>
      <c r="BF177" s="283"/>
      <c r="BG177" s="283"/>
      <c r="BH177" s="283"/>
      <c r="BI177" s="283"/>
      <c r="BJ177" s="75"/>
      <c r="BK177" s="75"/>
      <c r="BL177" s="75"/>
      <c r="BM177" s="75"/>
      <c r="BN177" s="75"/>
      <c r="BO177" s="75"/>
      <c r="BP177" s="75"/>
      <c r="BQ177" s="75"/>
      <c r="BR177" s="283"/>
      <c r="BS177" s="283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</row>
    <row r="178" spans="1:92" ht="12.75">
      <c r="A178" s="258"/>
      <c r="B178" s="453"/>
      <c r="C178" s="453"/>
      <c r="D178" s="453"/>
      <c r="E178" s="453"/>
      <c r="F178" s="258"/>
      <c r="G178" s="285"/>
      <c r="H178" s="75"/>
      <c r="I178" s="75"/>
      <c r="J178" s="283"/>
      <c r="K178" s="283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283"/>
      <c r="AG178" s="283"/>
      <c r="AH178" s="75"/>
      <c r="AI178" s="75"/>
      <c r="AJ178" s="75"/>
      <c r="AK178" s="75"/>
      <c r="AL178" s="75"/>
      <c r="AM178" s="75"/>
      <c r="AN178" s="283"/>
      <c r="AO178" s="283"/>
      <c r="AP178" s="75"/>
      <c r="AQ178" s="75"/>
      <c r="AR178" s="75"/>
      <c r="AS178" s="75"/>
      <c r="AT178" s="75"/>
      <c r="AU178" s="75"/>
      <c r="AV178" s="75"/>
      <c r="AW178" s="75"/>
      <c r="AX178" s="283"/>
      <c r="AY178" s="283"/>
      <c r="AZ178" s="75"/>
      <c r="BA178" s="75"/>
      <c r="BB178" s="75"/>
      <c r="BC178" s="75"/>
      <c r="BD178" s="75"/>
      <c r="BE178" s="75"/>
      <c r="BF178" s="283"/>
      <c r="BG178" s="283"/>
      <c r="BH178" s="283"/>
      <c r="BI178" s="283"/>
      <c r="BJ178" s="75"/>
      <c r="BK178" s="75"/>
      <c r="BL178" s="75"/>
      <c r="BM178" s="75"/>
      <c r="BN178" s="75"/>
      <c r="BO178" s="75"/>
      <c r="BP178" s="75"/>
      <c r="BQ178" s="75"/>
      <c r="BR178" s="283"/>
      <c r="BS178" s="283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</row>
    <row r="179" spans="1:92" ht="12.75">
      <c r="A179" s="258"/>
      <c r="B179" s="453"/>
      <c r="C179" s="453"/>
      <c r="D179" s="453"/>
      <c r="E179" s="453"/>
      <c r="F179" s="258"/>
      <c r="G179" s="258"/>
      <c r="H179" s="75"/>
      <c r="I179" s="75"/>
      <c r="J179" s="283"/>
      <c r="K179" s="283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283"/>
      <c r="AG179" s="283"/>
      <c r="AH179" s="75"/>
      <c r="AI179" s="75"/>
      <c r="AJ179" s="75"/>
      <c r="AK179" s="75"/>
      <c r="AL179" s="75"/>
      <c r="AM179" s="75"/>
      <c r="AN179" s="283"/>
      <c r="AO179" s="283"/>
      <c r="AP179" s="75"/>
      <c r="AQ179" s="75"/>
      <c r="AR179" s="75"/>
      <c r="AS179" s="75"/>
      <c r="AT179" s="75"/>
      <c r="AU179" s="75"/>
      <c r="AV179" s="75"/>
      <c r="AW179" s="75"/>
      <c r="AX179" s="283"/>
      <c r="AY179" s="283"/>
      <c r="AZ179" s="75"/>
      <c r="BA179" s="75"/>
      <c r="BB179" s="75"/>
      <c r="BC179" s="75"/>
      <c r="BD179" s="75"/>
      <c r="BE179" s="75"/>
      <c r="BF179" s="283"/>
      <c r="BG179" s="283"/>
      <c r="BH179" s="283"/>
      <c r="BI179" s="283"/>
      <c r="BJ179" s="75"/>
      <c r="BK179" s="75"/>
      <c r="BL179" s="75"/>
      <c r="BM179" s="75"/>
      <c r="BN179" s="75"/>
      <c r="BO179" s="75"/>
      <c r="BP179" s="75"/>
      <c r="BQ179" s="75"/>
      <c r="BR179" s="283"/>
      <c r="BS179" s="283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</row>
    <row r="180" spans="1:92" ht="12.75">
      <c r="A180" s="258"/>
      <c r="B180" s="453"/>
      <c r="C180" s="453"/>
      <c r="D180" s="453"/>
      <c r="E180" s="453"/>
      <c r="F180" s="258"/>
      <c r="G180" s="258"/>
      <c r="H180" s="75"/>
      <c r="I180" s="75"/>
      <c r="J180" s="283"/>
      <c r="K180" s="283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283"/>
      <c r="AG180" s="283"/>
      <c r="AH180" s="75"/>
      <c r="AI180" s="75"/>
      <c r="AJ180" s="75"/>
      <c r="AK180" s="75"/>
      <c r="AL180" s="75"/>
      <c r="AM180" s="75"/>
      <c r="AN180" s="283"/>
      <c r="AO180" s="283"/>
      <c r="AP180" s="75"/>
      <c r="AQ180" s="75"/>
      <c r="AR180" s="75"/>
      <c r="AS180" s="75"/>
      <c r="AT180" s="75"/>
      <c r="AU180" s="75"/>
      <c r="AV180" s="75"/>
      <c r="AW180" s="75"/>
      <c r="AX180" s="283"/>
      <c r="AY180" s="283"/>
      <c r="AZ180" s="75"/>
      <c r="BA180" s="75"/>
      <c r="BB180" s="75"/>
      <c r="BC180" s="75"/>
      <c r="BD180" s="75"/>
      <c r="BE180" s="75"/>
      <c r="BF180" s="283"/>
      <c r="BG180" s="283"/>
      <c r="BH180" s="283"/>
      <c r="BI180" s="283"/>
      <c r="BJ180" s="75"/>
      <c r="BK180" s="75"/>
      <c r="BL180" s="75"/>
      <c r="BM180" s="75"/>
      <c r="BN180" s="75"/>
      <c r="BO180" s="75"/>
      <c r="BP180" s="75"/>
      <c r="BQ180" s="75"/>
      <c r="BR180" s="283"/>
      <c r="BS180" s="283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</row>
    <row r="181" spans="1:92" ht="12.75">
      <c r="A181" s="258"/>
      <c r="B181" s="258"/>
      <c r="C181" s="258"/>
      <c r="D181" s="258"/>
      <c r="E181" s="258"/>
      <c r="F181" s="258"/>
      <c r="G181" s="258"/>
      <c r="H181" s="75"/>
      <c r="I181" s="75"/>
      <c r="J181" s="283"/>
      <c r="K181" s="283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283"/>
      <c r="AG181" s="283"/>
      <c r="AH181" s="75"/>
      <c r="AI181" s="75"/>
      <c r="AJ181" s="75"/>
      <c r="AK181" s="75"/>
      <c r="AL181" s="75"/>
      <c r="AM181" s="75"/>
      <c r="AN181" s="283"/>
      <c r="AO181" s="283"/>
      <c r="AP181" s="75"/>
      <c r="AQ181" s="75"/>
      <c r="AR181" s="75"/>
      <c r="AS181" s="75"/>
      <c r="AT181" s="75"/>
      <c r="AU181" s="75"/>
      <c r="AV181" s="75"/>
      <c r="AW181" s="75"/>
      <c r="AX181" s="283"/>
      <c r="AY181" s="283"/>
      <c r="AZ181" s="75"/>
      <c r="BA181" s="75"/>
      <c r="BB181" s="75"/>
      <c r="BC181" s="75"/>
      <c r="BD181" s="75"/>
      <c r="BE181" s="75"/>
      <c r="BF181" s="283"/>
      <c r="BG181" s="283"/>
      <c r="BH181" s="283"/>
      <c r="BI181" s="283"/>
      <c r="BJ181" s="75"/>
      <c r="BK181" s="75"/>
      <c r="BL181" s="75"/>
      <c r="BM181" s="75"/>
      <c r="BN181" s="75"/>
      <c r="BO181" s="75"/>
      <c r="BP181" s="75"/>
      <c r="BQ181" s="75"/>
      <c r="BR181" s="283"/>
      <c r="BS181" s="283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</row>
    <row r="182" spans="1:92" ht="12.75">
      <c r="A182" s="258"/>
      <c r="B182" s="258"/>
      <c r="C182" s="258"/>
      <c r="D182" s="258"/>
      <c r="E182" s="258"/>
      <c r="F182" s="258"/>
      <c r="G182" s="258"/>
      <c r="H182" s="75"/>
      <c r="I182" s="75"/>
      <c r="J182" s="283"/>
      <c r="K182" s="283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283"/>
      <c r="AG182" s="283"/>
      <c r="AH182" s="75"/>
      <c r="AI182" s="75"/>
      <c r="AJ182" s="75"/>
      <c r="AK182" s="75"/>
      <c r="AL182" s="75"/>
      <c r="AM182" s="75"/>
      <c r="AN182" s="283"/>
      <c r="AO182" s="283"/>
      <c r="AP182" s="75"/>
      <c r="AQ182" s="75"/>
      <c r="AR182" s="75"/>
      <c r="AS182" s="75"/>
      <c r="AT182" s="75"/>
      <c r="AU182" s="75"/>
      <c r="AV182" s="75"/>
      <c r="AW182" s="75"/>
      <c r="AX182" s="283"/>
      <c r="AY182" s="283"/>
      <c r="AZ182" s="75"/>
      <c r="BA182" s="75"/>
      <c r="BB182" s="75"/>
      <c r="BC182" s="75"/>
      <c r="BD182" s="75"/>
      <c r="BE182" s="75"/>
      <c r="BF182" s="283"/>
      <c r="BG182" s="283"/>
      <c r="BH182" s="283"/>
      <c r="BI182" s="283"/>
      <c r="BJ182" s="75"/>
      <c r="BK182" s="75"/>
      <c r="BL182" s="75"/>
      <c r="BM182" s="75"/>
      <c r="BN182" s="75"/>
      <c r="BO182" s="75"/>
      <c r="BP182" s="75"/>
      <c r="BQ182" s="75"/>
      <c r="BR182" s="283"/>
      <c r="BS182" s="283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</row>
    <row r="183" spans="1:92" ht="12.75">
      <c r="A183" s="258"/>
      <c r="B183" s="453"/>
      <c r="C183" s="453"/>
      <c r="D183" s="453"/>
      <c r="E183" s="453"/>
      <c r="F183" s="258"/>
      <c r="G183" s="258"/>
      <c r="H183" s="75"/>
      <c r="I183" s="75"/>
      <c r="J183" s="283"/>
      <c r="K183" s="283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283"/>
      <c r="AG183" s="283"/>
      <c r="AH183" s="75"/>
      <c r="AI183" s="75"/>
      <c r="AJ183" s="75"/>
      <c r="AK183" s="75"/>
      <c r="AL183" s="75"/>
      <c r="AM183" s="75"/>
      <c r="AN183" s="283"/>
      <c r="AO183" s="283"/>
      <c r="AP183" s="75"/>
      <c r="AQ183" s="75"/>
      <c r="AR183" s="75"/>
      <c r="AS183" s="75"/>
      <c r="AT183" s="75"/>
      <c r="AU183" s="75"/>
      <c r="AV183" s="75"/>
      <c r="AW183" s="75"/>
      <c r="AX183" s="283"/>
      <c r="AY183" s="283"/>
      <c r="AZ183" s="75"/>
      <c r="BA183" s="75"/>
      <c r="BB183" s="75"/>
      <c r="BC183" s="75"/>
      <c r="BD183" s="75"/>
      <c r="BE183" s="75"/>
      <c r="BF183" s="283"/>
      <c r="BG183" s="283"/>
      <c r="BH183" s="283"/>
      <c r="BI183" s="283"/>
      <c r="BJ183" s="75"/>
      <c r="BK183" s="75"/>
      <c r="BL183" s="75"/>
      <c r="BM183" s="75"/>
      <c r="BN183" s="75"/>
      <c r="BO183" s="75"/>
      <c r="BP183" s="75"/>
      <c r="BQ183" s="75"/>
      <c r="BR183" s="283"/>
      <c r="BS183" s="283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</row>
    <row r="184" spans="1:92" ht="12.75">
      <c r="A184" s="258"/>
      <c r="B184" s="450"/>
      <c r="C184" s="450"/>
      <c r="D184" s="450"/>
      <c r="E184" s="450"/>
      <c r="F184" s="258"/>
      <c r="G184" s="258"/>
      <c r="H184" s="75"/>
      <c r="I184" s="286"/>
      <c r="J184" s="75"/>
      <c r="K184" s="287"/>
      <c r="L184" s="75"/>
      <c r="M184" s="286"/>
      <c r="N184" s="75"/>
      <c r="O184" s="286"/>
      <c r="P184" s="75"/>
      <c r="Q184" s="286"/>
      <c r="R184" s="75"/>
      <c r="S184" s="286"/>
      <c r="T184" s="75"/>
      <c r="U184" s="286"/>
      <c r="V184" s="75"/>
      <c r="W184" s="286"/>
      <c r="X184" s="75"/>
      <c r="Y184" s="286"/>
      <c r="Z184" s="75"/>
      <c r="AA184" s="286"/>
      <c r="AB184" s="75"/>
      <c r="AC184" s="286"/>
      <c r="AD184" s="75"/>
      <c r="AE184" s="286"/>
      <c r="AF184" s="75"/>
      <c r="AG184" s="286"/>
      <c r="AH184" s="75"/>
      <c r="AI184" s="286"/>
      <c r="AJ184" s="75"/>
      <c r="AK184" s="286"/>
      <c r="AL184" s="75"/>
      <c r="AM184" s="286"/>
      <c r="AN184" s="75"/>
      <c r="AO184" s="286"/>
      <c r="AP184" s="75"/>
      <c r="AQ184" s="286"/>
      <c r="AR184" s="75"/>
      <c r="AS184" s="286"/>
      <c r="AT184" s="75"/>
      <c r="AU184" s="286"/>
      <c r="AV184" s="286"/>
      <c r="AW184" s="286"/>
      <c r="AX184" s="75"/>
      <c r="AY184" s="286"/>
      <c r="AZ184" s="75"/>
      <c r="BA184" s="286"/>
      <c r="BB184" s="75"/>
      <c r="BC184" s="286"/>
      <c r="BD184" s="75"/>
      <c r="BE184" s="286"/>
      <c r="BF184" s="75"/>
      <c r="BG184" s="288"/>
      <c r="BH184" s="75"/>
      <c r="BI184" s="286"/>
      <c r="BJ184" s="75"/>
      <c r="BK184" s="286"/>
      <c r="BL184" s="75"/>
      <c r="BM184" s="286"/>
      <c r="BN184" s="286"/>
      <c r="BO184" s="286"/>
      <c r="BP184" s="286"/>
      <c r="BQ184" s="286"/>
      <c r="BR184" s="75"/>
      <c r="BS184" s="286"/>
      <c r="BT184" s="75"/>
      <c r="BU184" s="286"/>
      <c r="BV184" s="75"/>
      <c r="BW184" s="288"/>
      <c r="BX184" s="75"/>
      <c r="BY184" s="286"/>
      <c r="BZ184" s="75"/>
      <c r="CA184" s="286"/>
      <c r="CB184" s="75"/>
      <c r="CC184" s="286"/>
      <c r="CD184" s="75"/>
      <c r="CE184" s="286"/>
      <c r="CF184" s="75"/>
      <c r="CG184" s="75"/>
      <c r="CH184" s="75"/>
      <c r="CI184" s="75"/>
      <c r="CJ184" s="75"/>
      <c r="CK184" s="75"/>
      <c r="CL184" s="75"/>
      <c r="CM184" s="75"/>
      <c r="CN184" s="75"/>
    </row>
    <row r="185" spans="1:92" ht="12.75">
      <c r="A185" s="280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</row>
    <row r="186" spans="1:92" ht="12.75">
      <c r="A186" s="280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</row>
    <row r="187" spans="1:92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</row>
    <row r="188" spans="1:92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</row>
    <row r="189" spans="1:92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289"/>
      <c r="Q189" s="290"/>
      <c r="R189" s="290"/>
      <c r="S189" s="290"/>
      <c r="T189" s="290"/>
      <c r="U189" s="290"/>
      <c r="V189" s="291"/>
      <c r="W189" s="451"/>
      <c r="X189" s="452"/>
      <c r="Y189" s="452"/>
      <c r="Z189" s="452"/>
      <c r="AA189" s="452"/>
      <c r="AB189" s="452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</row>
    <row r="190" spans="1:92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</row>
    <row r="191" spans="1:92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</row>
    <row r="192" spans="1:92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</row>
    <row r="193" spans="1:92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</row>
    <row r="194" spans="1:92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</row>
    <row r="195" spans="1:92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</row>
    <row r="196" spans="1:92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</row>
    <row r="197" spans="1:92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</row>
    <row r="198" spans="1:92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</row>
    <row r="199" spans="1:92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</row>
    <row r="200" spans="1:92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</row>
    <row r="201" spans="1:92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</row>
    <row r="202" spans="1:92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</row>
    <row r="203" spans="1:92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</row>
    <row r="204" spans="1:92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</row>
    <row r="205" spans="1:92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</row>
    <row r="206" spans="1:92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</row>
    <row r="207" spans="1:92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</row>
    <row r="208" spans="1:92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</row>
    <row r="209" spans="1:92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</row>
    <row r="210" spans="1:92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</row>
    <row r="211" spans="1:92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</row>
    <row r="212" spans="1:92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</row>
    <row r="213" spans="1:92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</row>
    <row r="214" spans="1:92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</row>
    <row r="215" spans="1:92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</row>
    <row r="216" spans="1:92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</row>
    <row r="217" spans="1:92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</row>
    <row r="218" spans="1:92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</row>
    <row r="219" spans="1:92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</row>
    <row r="220" spans="1:92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</row>
    <row r="221" spans="1:92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</row>
    <row r="222" spans="1:92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</row>
    <row r="223" spans="1:92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</row>
    <row r="224" spans="1:92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</row>
    <row r="225" spans="1:92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</row>
    <row r="226" spans="1:92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</row>
    <row r="227" spans="1:92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</row>
    <row r="228" spans="1:92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</row>
    <row r="229" spans="1:92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</row>
    <row r="230" spans="1:92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</row>
    <row r="231" spans="1:92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</row>
    <row r="232" spans="1:92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</row>
    <row r="233" spans="1:92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</row>
    <row r="234" spans="1:92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</row>
    <row r="235" spans="1:92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</row>
    <row r="236" spans="1:92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</row>
    <row r="237" spans="1:92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</row>
    <row r="238" spans="1:92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</row>
    <row r="239" spans="1:92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</row>
    <row r="240" spans="1:92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</row>
    <row r="241" spans="1:92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</row>
    <row r="242" spans="1:92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</row>
    <row r="243" spans="1:92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</row>
    <row r="244" spans="1:92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</row>
    <row r="245" spans="1:92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</row>
    <row r="246" spans="1:92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</row>
    <row r="247" spans="1:92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</row>
    <row r="248" spans="1:92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</row>
    <row r="249" spans="1:92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</row>
    <row r="250" spans="1:92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</row>
    <row r="251" spans="1:92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</row>
    <row r="252" spans="1:92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</row>
    <row r="253" spans="1:92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/>
      <c r="CI253" s="75"/>
      <c r="CJ253" s="75"/>
      <c r="CK253" s="75"/>
      <c r="CL253" s="75"/>
      <c r="CM253" s="75"/>
      <c r="CN253" s="75"/>
    </row>
    <row r="254" spans="1:92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  <c r="CG254" s="75"/>
      <c r="CH254" s="75"/>
      <c r="CI254" s="75"/>
      <c r="CJ254" s="75"/>
      <c r="CK254" s="75"/>
      <c r="CL254" s="75"/>
      <c r="CM254" s="75"/>
      <c r="CN254" s="75"/>
    </row>
    <row r="255" spans="1:92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</row>
    <row r="256" spans="1:92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</row>
    <row r="257" spans="1:92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</row>
    <row r="258" spans="1:92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</row>
    <row r="259" spans="1:92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</row>
    <row r="260" spans="1:92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</row>
    <row r="261" spans="1:92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</row>
    <row r="262" spans="1:92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  <c r="CC262" s="75"/>
      <c r="CD262" s="75"/>
      <c r="CE262" s="75"/>
      <c r="CF262" s="75"/>
      <c r="CG262" s="75"/>
      <c r="CH262" s="75"/>
      <c r="CI262" s="75"/>
      <c r="CJ262" s="75"/>
      <c r="CK262" s="75"/>
      <c r="CL262" s="75"/>
      <c r="CM262" s="75"/>
      <c r="CN262" s="75"/>
    </row>
    <row r="263" spans="1:92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  <c r="CL263" s="75"/>
      <c r="CM263" s="75"/>
      <c r="CN263" s="75"/>
    </row>
    <row r="264" spans="1:92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  <c r="CF264" s="75"/>
      <c r="CG264" s="75"/>
      <c r="CH264" s="75"/>
      <c r="CI264" s="75"/>
      <c r="CJ264" s="75"/>
      <c r="CK264" s="75"/>
      <c r="CL264" s="75"/>
      <c r="CM264" s="75"/>
      <c r="CN264" s="75"/>
    </row>
    <row r="265" spans="1:92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  <c r="CF265" s="75"/>
      <c r="CG265" s="75"/>
      <c r="CH265" s="75"/>
      <c r="CI265" s="75"/>
      <c r="CJ265" s="75"/>
      <c r="CK265" s="75"/>
      <c r="CL265" s="75"/>
      <c r="CM265" s="75"/>
      <c r="CN265" s="75"/>
    </row>
    <row r="266" spans="1:92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</row>
    <row r="267" spans="1:92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</row>
    <row r="268" spans="1:92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  <c r="CL268" s="75"/>
      <c r="CM268" s="75"/>
      <c r="CN268" s="75"/>
    </row>
    <row r="269" spans="1:92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  <c r="CF269" s="75"/>
      <c r="CG269" s="75"/>
      <c r="CH269" s="75"/>
      <c r="CI269" s="75"/>
      <c r="CJ269" s="75"/>
      <c r="CK269" s="75"/>
      <c r="CL269" s="75"/>
      <c r="CM269" s="75"/>
      <c r="CN269" s="75"/>
    </row>
    <row r="270" spans="1:92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  <c r="CF270" s="75"/>
      <c r="CG270" s="75"/>
      <c r="CH270" s="75"/>
      <c r="CI270" s="75"/>
      <c r="CJ270" s="75"/>
      <c r="CK270" s="75"/>
      <c r="CL270" s="75"/>
      <c r="CM270" s="75"/>
      <c r="CN270" s="75"/>
    </row>
    <row r="271" spans="1:92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  <c r="CF271" s="75"/>
      <c r="CG271" s="75"/>
      <c r="CH271" s="75"/>
      <c r="CI271" s="75"/>
      <c r="CJ271" s="75"/>
      <c r="CK271" s="75"/>
      <c r="CL271" s="75"/>
      <c r="CM271" s="75"/>
      <c r="CN271" s="75"/>
    </row>
    <row r="272" spans="1:92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  <c r="CL272" s="75"/>
      <c r="CM272" s="75"/>
      <c r="CN272" s="75"/>
    </row>
    <row r="273" spans="1:92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  <c r="CF273" s="75"/>
      <c r="CG273" s="75"/>
      <c r="CH273" s="75"/>
      <c r="CI273" s="75"/>
      <c r="CJ273" s="75"/>
      <c r="CK273" s="75"/>
      <c r="CL273" s="75"/>
      <c r="CM273" s="75"/>
      <c r="CN273" s="75"/>
    </row>
    <row r="274" spans="1:92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  <c r="CF274" s="75"/>
      <c r="CG274" s="75"/>
      <c r="CH274" s="75"/>
      <c r="CI274" s="75"/>
      <c r="CJ274" s="75"/>
      <c r="CK274" s="75"/>
      <c r="CL274" s="75"/>
      <c r="CM274" s="75"/>
      <c r="CN274" s="75"/>
    </row>
    <row r="275" spans="1:92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  <c r="CF275" s="75"/>
      <c r="CG275" s="75"/>
      <c r="CH275" s="75"/>
      <c r="CI275" s="75"/>
      <c r="CJ275" s="75"/>
      <c r="CK275" s="75"/>
      <c r="CL275" s="75"/>
      <c r="CM275" s="75"/>
      <c r="CN275" s="75"/>
    </row>
    <row r="276" spans="1:92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  <c r="CM276" s="75"/>
      <c r="CN276" s="75"/>
    </row>
    <row r="277" spans="1:92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  <c r="CM277" s="75"/>
      <c r="CN277" s="75"/>
    </row>
    <row r="278" spans="1:92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  <c r="CF278" s="75"/>
      <c r="CG278" s="75"/>
      <c r="CH278" s="75"/>
      <c r="CI278" s="75"/>
      <c r="CJ278" s="75"/>
      <c r="CK278" s="75"/>
      <c r="CL278" s="75"/>
      <c r="CM278" s="75"/>
      <c r="CN278" s="75"/>
    </row>
    <row r="279" spans="1:92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  <c r="CL279" s="75"/>
      <c r="CM279" s="75"/>
      <c r="CN279" s="75"/>
    </row>
    <row r="280" spans="1:92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  <c r="CL280" s="75"/>
      <c r="CM280" s="75"/>
      <c r="CN280" s="75"/>
    </row>
    <row r="281" spans="1:92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  <c r="CM281" s="75"/>
      <c r="CN281" s="75"/>
    </row>
    <row r="282" spans="1:92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  <c r="CG282" s="75"/>
      <c r="CH282" s="75"/>
      <c r="CI282" s="75"/>
      <c r="CJ282" s="75"/>
      <c r="CK282" s="75"/>
      <c r="CL282" s="75"/>
      <c r="CM282" s="75"/>
      <c r="CN282" s="75"/>
    </row>
    <row r="283" spans="1:92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  <c r="CM283" s="75"/>
      <c r="CN283" s="75"/>
    </row>
    <row r="284" spans="1:92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  <c r="CG284" s="75"/>
      <c r="CH284" s="75"/>
      <c r="CI284" s="75"/>
      <c r="CJ284" s="75"/>
      <c r="CK284" s="75"/>
      <c r="CL284" s="75"/>
      <c r="CM284" s="75"/>
      <c r="CN284" s="75"/>
    </row>
    <row r="285" spans="1:92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  <c r="CF285" s="75"/>
      <c r="CG285" s="75"/>
      <c r="CH285" s="75"/>
      <c r="CI285" s="75"/>
      <c r="CJ285" s="75"/>
      <c r="CK285" s="75"/>
      <c r="CL285" s="75"/>
      <c r="CM285" s="75"/>
      <c r="CN285" s="75"/>
    </row>
    <row r="286" spans="1:92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75"/>
      <c r="CM286" s="75"/>
      <c r="CN286" s="75"/>
    </row>
    <row r="287" spans="1:92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</row>
    <row r="288" spans="1:92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  <c r="CM288" s="75"/>
      <c r="CN288" s="75"/>
    </row>
    <row r="289" spans="1:92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5"/>
      <c r="CH289" s="75"/>
      <c r="CI289" s="75"/>
      <c r="CJ289" s="75"/>
      <c r="CK289" s="75"/>
      <c r="CL289" s="75"/>
      <c r="CM289" s="75"/>
      <c r="CN289" s="75"/>
    </row>
    <row r="290" spans="1:92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  <c r="CL290" s="75"/>
      <c r="CM290" s="75"/>
      <c r="CN290" s="75"/>
    </row>
    <row r="291" spans="1:92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5"/>
      <c r="CJ291" s="75"/>
      <c r="CK291" s="75"/>
      <c r="CL291" s="75"/>
      <c r="CM291" s="75"/>
      <c r="CN291" s="75"/>
    </row>
    <row r="292" spans="1:92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</row>
    <row r="293" spans="1:92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  <c r="CL293" s="75"/>
      <c r="CM293" s="75"/>
      <c r="CN293" s="75"/>
    </row>
    <row r="294" spans="1:92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  <c r="CL294" s="75"/>
      <c r="CM294" s="75"/>
      <c r="CN294" s="75"/>
    </row>
    <row r="295" spans="1:92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/>
      <c r="CH295" s="75"/>
      <c r="CI295" s="75"/>
      <c r="CJ295" s="75"/>
      <c r="CK295" s="75"/>
      <c r="CL295" s="75"/>
      <c r="CM295" s="75"/>
      <c r="CN295" s="75"/>
    </row>
    <row r="296" spans="1:92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  <c r="CL296" s="75"/>
      <c r="CM296" s="75"/>
      <c r="CN296" s="75"/>
    </row>
    <row r="297" spans="1:92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5"/>
      <c r="CJ297" s="75"/>
      <c r="CK297" s="75"/>
      <c r="CL297" s="75"/>
      <c r="CM297" s="75"/>
      <c r="CN297" s="75"/>
    </row>
    <row r="298" spans="1:92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5"/>
      <c r="CJ298" s="75"/>
      <c r="CK298" s="75"/>
      <c r="CL298" s="75"/>
      <c r="CM298" s="75"/>
      <c r="CN298" s="75"/>
    </row>
    <row r="299" spans="1:92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</row>
    <row r="300" spans="1:92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  <c r="CL300" s="75"/>
      <c r="CM300" s="75"/>
      <c r="CN300" s="75"/>
    </row>
    <row r="301" spans="1:92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  <c r="CM301" s="75"/>
      <c r="CN301" s="75"/>
    </row>
    <row r="302" spans="1:92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5"/>
      <c r="CJ302" s="75"/>
      <c r="CK302" s="75"/>
      <c r="CL302" s="75"/>
      <c r="CM302" s="75"/>
      <c r="CN302" s="75"/>
    </row>
    <row r="303" spans="1:92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5"/>
      <c r="CJ303" s="75"/>
      <c r="CK303" s="75"/>
      <c r="CL303" s="75"/>
      <c r="CM303" s="75"/>
      <c r="CN303" s="75"/>
    </row>
    <row r="304" spans="1:92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  <c r="CM304" s="75"/>
      <c r="CN304" s="75"/>
    </row>
    <row r="305" spans="1:92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  <c r="CL305" s="75"/>
      <c r="CM305" s="75"/>
      <c r="CN305" s="75"/>
    </row>
    <row r="306" spans="1:92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</row>
    <row r="307" spans="1:92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</row>
    <row r="308" spans="1:92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</row>
    <row r="309" spans="1:92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</row>
    <row r="310" spans="1:92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</row>
    <row r="311" spans="1:92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  <c r="CL311" s="75"/>
      <c r="CM311" s="75"/>
      <c r="CN311" s="75"/>
    </row>
    <row r="312" spans="1:92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5"/>
      <c r="CH312" s="75"/>
      <c r="CI312" s="75"/>
      <c r="CJ312" s="75"/>
      <c r="CK312" s="75"/>
      <c r="CL312" s="75"/>
      <c r="CM312" s="75"/>
      <c r="CN312" s="75"/>
    </row>
    <row r="313" spans="1:92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  <c r="CF313" s="75"/>
      <c r="CG313" s="75"/>
      <c r="CH313" s="75"/>
      <c r="CI313" s="75"/>
      <c r="CJ313" s="75"/>
      <c r="CK313" s="75"/>
      <c r="CL313" s="75"/>
      <c r="CM313" s="75"/>
      <c r="CN313" s="75"/>
    </row>
    <row r="314" spans="1:92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  <c r="CF314" s="75"/>
      <c r="CG314" s="75"/>
      <c r="CH314" s="75"/>
      <c r="CI314" s="75"/>
      <c r="CJ314" s="75"/>
      <c r="CK314" s="75"/>
      <c r="CL314" s="75"/>
      <c r="CM314" s="75"/>
      <c r="CN314" s="75"/>
    </row>
    <row r="315" spans="1:92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5"/>
      <c r="CJ315" s="75"/>
      <c r="CK315" s="75"/>
      <c r="CL315" s="75"/>
      <c r="CM315" s="75"/>
      <c r="CN315" s="75"/>
    </row>
    <row r="316" spans="1:92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  <c r="CL316" s="75"/>
      <c r="CM316" s="75"/>
      <c r="CN316" s="75"/>
    </row>
    <row r="317" spans="1:92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</row>
    <row r="318" spans="1:92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  <c r="CL318" s="75"/>
      <c r="CM318" s="75"/>
      <c r="CN318" s="75"/>
    </row>
    <row r="319" spans="1:92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  <c r="CM319" s="75"/>
      <c r="CN319" s="75"/>
    </row>
    <row r="320" spans="1:92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</row>
    <row r="321" spans="1:92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</row>
    <row r="322" spans="1:92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</row>
    <row r="323" spans="1:92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</row>
    <row r="324" spans="1:92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</row>
    <row r="325" spans="1:92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</row>
    <row r="326" spans="1:92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</row>
    <row r="327" spans="1:92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</row>
    <row r="328" spans="1:92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</row>
    <row r="329" spans="1:92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</row>
    <row r="330" spans="1:92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</row>
    <row r="331" spans="1:92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</row>
    <row r="332" spans="1:92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</row>
    <row r="333" spans="1:92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</row>
    <row r="334" spans="1:92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</row>
    <row r="335" spans="1:92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</row>
    <row r="336" spans="1:92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</row>
    <row r="337" spans="1:92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</row>
    <row r="338" spans="1:92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  <c r="CL338" s="75"/>
      <c r="CM338" s="75"/>
      <c r="CN338" s="75"/>
    </row>
    <row r="339" spans="1:92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</row>
    <row r="340" spans="1:92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</row>
    <row r="341" spans="1:92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  <c r="CF341" s="75"/>
      <c r="CG341" s="75"/>
      <c r="CH341" s="75"/>
      <c r="CI341" s="75"/>
      <c r="CJ341" s="75"/>
      <c r="CK341" s="75"/>
      <c r="CL341" s="75"/>
      <c r="CM341" s="75"/>
      <c r="CN341" s="75"/>
    </row>
    <row r="342" spans="1:92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  <c r="CF342" s="75"/>
      <c r="CG342" s="75"/>
      <c r="CH342" s="75"/>
      <c r="CI342" s="75"/>
      <c r="CJ342" s="75"/>
      <c r="CK342" s="75"/>
      <c r="CL342" s="75"/>
      <c r="CM342" s="75"/>
      <c r="CN342" s="75"/>
    </row>
    <row r="343" spans="1:92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  <c r="CF343" s="75"/>
      <c r="CG343" s="75"/>
      <c r="CH343" s="75"/>
      <c r="CI343" s="75"/>
      <c r="CJ343" s="75"/>
      <c r="CK343" s="75"/>
      <c r="CL343" s="75"/>
      <c r="CM343" s="75"/>
      <c r="CN343" s="75"/>
    </row>
    <row r="344" spans="1:92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  <c r="CF344" s="75"/>
      <c r="CG344" s="75"/>
      <c r="CH344" s="75"/>
      <c r="CI344" s="75"/>
      <c r="CJ344" s="75"/>
      <c r="CK344" s="75"/>
      <c r="CL344" s="75"/>
      <c r="CM344" s="75"/>
      <c r="CN344" s="75"/>
    </row>
    <row r="345" spans="1:92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  <c r="CF345" s="75"/>
      <c r="CG345" s="75"/>
      <c r="CH345" s="75"/>
      <c r="CI345" s="75"/>
      <c r="CJ345" s="75"/>
      <c r="CK345" s="75"/>
      <c r="CL345" s="75"/>
      <c r="CM345" s="75"/>
      <c r="CN345" s="75"/>
    </row>
    <row r="346" spans="1:92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  <c r="CG346" s="75"/>
      <c r="CH346" s="75"/>
      <c r="CI346" s="75"/>
      <c r="CJ346" s="75"/>
      <c r="CK346" s="75"/>
      <c r="CL346" s="75"/>
      <c r="CM346" s="75"/>
      <c r="CN346" s="75"/>
    </row>
    <row r="347" spans="1:92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  <c r="CL347" s="75"/>
      <c r="CM347" s="75"/>
      <c r="CN347" s="75"/>
    </row>
    <row r="348" spans="1:92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  <c r="CG348" s="75"/>
      <c r="CH348" s="75"/>
      <c r="CI348" s="75"/>
      <c r="CJ348" s="75"/>
      <c r="CK348" s="75"/>
      <c r="CL348" s="75"/>
      <c r="CM348" s="75"/>
      <c r="CN348" s="75"/>
    </row>
    <row r="349" spans="1:92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  <c r="CI349" s="75"/>
      <c r="CJ349" s="75"/>
      <c r="CK349" s="75"/>
      <c r="CL349" s="75"/>
      <c r="CM349" s="75"/>
      <c r="CN349" s="75"/>
    </row>
    <row r="350" spans="1:92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  <c r="CF350" s="75"/>
      <c r="CG350" s="75"/>
      <c r="CH350" s="75"/>
      <c r="CI350" s="75"/>
      <c r="CJ350" s="75"/>
      <c r="CK350" s="75"/>
      <c r="CL350" s="75"/>
      <c r="CM350" s="75"/>
      <c r="CN350" s="75"/>
    </row>
    <row r="351" spans="1:92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  <c r="CI351" s="75"/>
      <c r="CJ351" s="75"/>
      <c r="CK351" s="75"/>
      <c r="CL351" s="75"/>
      <c r="CM351" s="75"/>
      <c r="CN351" s="75"/>
    </row>
    <row r="352" spans="1:92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  <c r="CL352" s="75"/>
      <c r="CM352" s="75"/>
      <c r="CN352" s="75"/>
    </row>
    <row r="353" spans="1:92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  <c r="CL353" s="75"/>
      <c r="CM353" s="75"/>
      <c r="CN353" s="75"/>
    </row>
    <row r="354" spans="1:92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  <c r="CL354" s="75"/>
      <c r="CM354" s="75"/>
      <c r="CN354" s="75"/>
    </row>
    <row r="355" spans="1:92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  <c r="CL355" s="75"/>
      <c r="CM355" s="75"/>
      <c r="CN355" s="75"/>
    </row>
    <row r="356" spans="1:92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  <c r="CF356" s="75"/>
      <c r="CG356" s="75"/>
      <c r="CH356" s="75"/>
      <c r="CI356" s="75"/>
      <c r="CJ356" s="75"/>
      <c r="CK356" s="75"/>
      <c r="CL356" s="75"/>
      <c r="CM356" s="75"/>
      <c r="CN356" s="75"/>
    </row>
    <row r="357" spans="1:92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  <c r="CF357" s="75"/>
      <c r="CG357" s="75"/>
      <c r="CH357" s="75"/>
      <c r="CI357" s="75"/>
      <c r="CJ357" s="75"/>
      <c r="CK357" s="75"/>
      <c r="CL357" s="75"/>
      <c r="CM357" s="75"/>
      <c r="CN357" s="75"/>
    </row>
    <row r="358" spans="1:92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  <c r="CF358" s="75"/>
      <c r="CG358" s="75"/>
      <c r="CH358" s="75"/>
      <c r="CI358" s="75"/>
      <c r="CJ358" s="75"/>
      <c r="CK358" s="75"/>
      <c r="CL358" s="75"/>
      <c r="CM358" s="75"/>
      <c r="CN358" s="75"/>
    </row>
    <row r="359" spans="1:92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  <c r="CF359" s="75"/>
      <c r="CG359" s="75"/>
      <c r="CH359" s="75"/>
      <c r="CI359" s="75"/>
      <c r="CJ359" s="75"/>
      <c r="CK359" s="75"/>
      <c r="CL359" s="75"/>
      <c r="CM359" s="75"/>
      <c r="CN359" s="75"/>
    </row>
    <row r="360" spans="1:92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  <c r="CF360" s="75"/>
      <c r="CG360" s="75"/>
      <c r="CH360" s="75"/>
      <c r="CI360" s="75"/>
      <c r="CJ360" s="75"/>
      <c r="CK360" s="75"/>
      <c r="CL360" s="75"/>
      <c r="CM360" s="75"/>
      <c r="CN360" s="75"/>
    </row>
    <row r="361" spans="1:92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  <c r="CF361" s="75"/>
      <c r="CG361" s="75"/>
      <c r="CH361" s="75"/>
      <c r="CI361" s="75"/>
      <c r="CJ361" s="75"/>
      <c r="CK361" s="75"/>
      <c r="CL361" s="75"/>
      <c r="CM361" s="75"/>
      <c r="CN361" s="75"/>
    </row>
    <row r="362" spans="1:92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  <c r="CF362" s="75"/>
      <c r="CG362" s="75"/>
      <c r="CH362" s="75"/>
      <c r="CI362" s="75"/>
      <c r="CJ362" s="75"/>
      <c r="CK362" s="75"/>
      <c r="CL362" s="75"/>
      <c r="CM362" s="75"/>
      <c r="CN362" s="75"/>
    </row>
    <row r="363" spans="1:92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</row>
    <row r="364" spans="1:92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  <c r="CI364" s="75"/>
      <c r="CJ364" s="75"/>
      <c r="CK364" s="75"/>
      <c r="CL364" s="75"/>
      <c r="CM364" s="75"/>
      <c r="CN364" s="75"/>
    </row>
    <row r="365" spans="1:92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  <c r="CL365" s="75"/>
      <c r="CM365" s="75"/>
      <c r="CN365" s="75"/>
    </row>
    <row r="366" spans="1:92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  <c r="CF366" s="75"/>
      <c r="CG366" s="75"/>
      <c r="CH366" s="75"/>
      <c r="CI366" s="75"/>
      <c r="CJ366" s="75"/>
      <c r="CK366" s="75"/>
      <c r="CL366" s="75"/>
      <c r="CM366" s="75"/>
      <c r="CN366" s="75"/>
    </row>
    <row r="367" spans="1:92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  <c r="CF367" s="75"/>
      <c r="CG367" s="75"/>
      <c r="CH367" s="75"/>
      <c r="CI367" s="75"/>
      <c r="CJ367" s="75"/>
      <c r="CK367" s="75"/>
      <c r="CL367" s="75"/>
      <c r="CM367" s="75"/>
      <c r="CN367" s="75"/>
    </row>
    <row r="368" spans="1:92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  <c r="CF368" s="75"/>
      <c r="CG368" s="75"/>
      <c r="CH368" s="75"/>
      <c r="CI368" s="75"/>
      <c r="CJ368" s="75"/>
      <c r="CK368" s="75"/>
      <c r="CL368" s="75"/>
      <c r="CM368" s="75"/>
      <c r="CN368" s="75"/>
    </row>
    <row r="369" spans="1:92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  <c r="CG369" s="75"/>
      <c r="CH369" s="75"/>
      <c r="CI369" s="75"/>
      <c r="CJ369" s="75"/>
      <c r="CK369" s="75"/>
      <c r="CL369" s="75"/>
      <c r="CM369" s="75"/>
      <c r="CN369" s="75"/>
    </row>
    <row r="370" spans="1:92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  <c r="CF370" s="75"/>
      <c r="CG370" s="75"/>
      <c r="CH370" s="75"/>
      <c r="CI370" s="75"/>
      <c r="CJ370" s="75"/>
      <c r="CK370" s="75"/>
      <c r="CL370" s="75"/>
      <c r="CM370" s="75"/>
      <c r="CN370" s="75"/>
    </row>
    <row r="371" spans="1:92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  <c r="CL371" s="75"/>
      <c r="CM371" s="75"/>
      <c r="CN371" s="75"/>
    </row>
    <row r="372" spans="1:92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</row>
    <row r="373" spans="1:92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</row>
    <row r="374" spans="1:92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  <c r="CL374" s="75"/>
      <c r="CM374" s="75"/>
      <c r="CN374" s="75"/>
    </row>
  </sheetData>
  <sheetProtection/>
  <mergeCells count="223">
    <mergeCell ref="AR6:BK6"/>
    <mergeCell ref="BL6:BS6"/>
    <mergeCell ref="A6:A8"/>
    <mergeCell ref="B6:E8"/>
    <mergeCell ref="F6:F8"/>
    <mergeCell ref="G6:G8"/>
    <mergeCell ref="H7:I7"/>
    <mergeCell ref="J7:K7"/>
    <mergeCell ref="L7:M7"/>
    <mergeCell ref="N7:O7"/>
    <mergeCell ref="H6:N6"/>
    <mergeCell ref="Z6:AQ6"/>
    <mergeCell ref="X7:Y7"/>
    <mergeCell ref="Z7:AA7"/>
    <mergeCell ref="AB7:AC7"/>
    <mergeCell ref="AD7:AE7"/>
    <mergeCell ref="P7:Q7"/>
    <mergeCell ref="R7:S7"/>
    <mergeCell ref="T7:U7"/>
    <mergeCell ref="V7:W7"/>
    <mergeCell ref="AN7:AO7"/>
    <mergeCell ref="AP7:AQ7"/>
    <mergeCell ref="AR7:AS7"/>
    <mergeCell ref="AT7:AU7"/>
    <mergeCell ref="AF7:AG7"/>
    <mergeCell ref="AH7:AI7"/>
    <mergeCell ref="AJ7:AK7"/>
    <mergeCell ref="AL7:AM7"/>
    <mergeCell ref="BH7:BI7"/>
    <mergeCell ref="BJ7:BK7"/>
    <mergeCell ref="AV7:AW7"/>
    <mergeCell ref="AX7:AY7"/>
    <mergeCell ref="AZ7:BA7"/>
    <mergeCell ref="BB7:BC7"/>
    <mergeCell ref="BS7:BS8"/>
    <mergeCell ref="A9:E9"/>
    <mergeCell ref="B11:E11"/>
    <mergeCell ref="B12:E12"/>
    <mergeCell ref="BL7:BM7"/>
    <mergeCell ref="BN7:BO7"/>
    <mergeCell ref="BP7:BQ7"/>
    <mergeCell ref="BR7:BR8"/>
    <mergeCell ref="BD7:BE7"/>
    <mergeCell ref="BF7:BG7"/>
    <mergeCell ref="B18:E18"/>
    <mergeCell ref="B19:E19"/>
    <mergeCell ref="B21:E21"/>
    <mergeCell ref="B23:E23"/>
    <mergeCell ref="B13:E13"/>
    <mergeCell ref="B14:E14"/>
    <mergeCell ref="B15:E15"/>
    <mergeCell ref="A17:E17"/>
    <mergeCell ref="B30:E30"/>
    <mergeCell ref="B31:E31"/>
    <mergeCell ref="B32:E32"/>
    <mergeCell ref="A37:E37"/>
    <mergeCell ref="B24:E24"/>
    <mergeCell ref="B25:E25"/>
    <mergeCell ref="B26:E26"/>
    <mergeCell ref="B27:E27"/>
    <mergeCell ref="B48:E48"/>
    <mergeCell ref="B49:E49"/>
    <mergeCell ref="A50:E50"/>
    <mergeCell ref="B51:E51"/>
    <mergeCell ref="B38:E38"/>
    <mergeCell ref="B39:E39"/>
    <mergeCell ref="B43:E43"/>
    <mergeCell ref="B47:E47"/>
    <mergeCell ref="B56:E56"/>
    <mergeCell ref="B57:E57"/>
    <mergeCell ref="B58:E58"/>
    <mergeCell ref="B59:E59"/>
    <mergeCell ref="B52:E52"/>
    <mergeCell ref="B53:E53"/>
    <mergeCell ref="B54:E54"/>
    <mergeCell ref="B55:E55"/>
    <mergeCell ref="AP67:AU67"/>
    <mergeCell ref="AX67:BC67"/>
    <mergeCell ref="BD67:BE67"/>
    <mergeCell ref="BF67:BM67"/>
    <mergeCell ref="B60:E60"/>
    <mergeCell ref="B62:E62"/>
    <mergeCell ref="B63:E63"/>
    <mergeCell ref="A64:E64"/>
    <mergeCell ref="BR67:BU67"/>
    <mergeCell ref="BX67:CG67"/>
    <mergeCell ref="CH67:CH69"/>
    <mergeCell ref="CI67:CI69"/>
    <mergeCell ref="BT68:BU68"/>
    <mergeCell ref="BV68:BW68"/>
    <mergeCell ref="BX68:BY68"/>
    <mergeCell ref="BZ68:CA68"/>
    <mergeCell ref="CB68:CC68"/>
    <mergeCell ref="CD68:CE68"/>
    <mergeCell ref="BD68:BE68"/>
    <mergeCell ref="BF68:BG68"/>
    <mergeCell ref="AP68:AQ68"/>
    <mergeCell ref="AR68:AS68"/>
    <mergeCell ref="AT68:AU68"/>
    <mergeCell ref="AX68:AY68"/>
    <mergeCell ref="CF68:CG68"/>
    <mergeCell ref="B92:E92"/>
    <mergeCell ref="B93:E93"/>
    <mergeCell ref="B94:E94"/>
    <mergeCell ref="BH68:BI68"/>
    <mergeCell ref="BJ68:BK68"/>
    <mergeCell ref="BL68:BM68"/>
    <mergeCell ref="BR68:BS68"/>
    <mergeCell ref="AZ68:BA68"/>
    <mergeCell ref="BB68:BC68"/>
    <mergeCell ref="B100:E100"/>
    <mergeCell ref="B101:E101"/>
    <mergeCell ref="B105:E105"/>
    <mergeCell ref="B106:E106"/>
    <mergeCell ref="B95:E95"/>
    <mergeCell ref="B97:E97"/>
    <mergeCell ref="B98:E98"/>
    <mergeCell ref="B99:E99"/>
    <mergeCell ref="B114:E114"/>
    <mergeCell ref="B117:E117"/>
    <mergeCell ref="B118:E118"/>
    <mergeCell ref="B119:E119"/>
    <mergeCell ref="B107:E107"/>
    <mergeCell ref="B109:E109"/>
    <mergeCell ref="B110:E110"/>
    <mergeCell ref="B113:E113"/>
    <mergeCell ref="B122:E122"/>
    <mergeCell ref="B123:E123"/>
    <mergeCell ref="A125:Y125"/>
    <mergeCell ref="A126:A128"/>
    <mergeCell ref="B126:E128"/>
    <mergeCell ref="F126:F128"/>
    <mergeCell ref="G126:G128"/>
    <mergeCell ref="H126:Y126"/>
    <mergeCell ref="X127:Y127"/>
    <mergeCell ref="BT126:BU126"/>
    <mergeCell ref="BV126:BY126"/>
    <mergeCell ref="BZ126:CC126"/>
    <mergeCell ref="CD126:CE126"/>
    <mergeCell ref="Z126:AS126"/>
    <mergeCell ref="AX126:BC126"/>
    <mergeCell ref="BH126:BI126"/>
    <mergeCell ref="BJ126:BS126"/>
    <mergeCell ref="CF126:CF128"/>
    <mergeCell ref="CG126:CG128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AH127:AI127"/>
    <mergeCell ref="AJ127:AK127"/>
    <mergeCell ref="AL127:AM127"/>
    <mergeCell ref="AN127:AO127"/>
    <mergeCell ref="Z127:AA127"/>
    <mergeCell ref="AB127:AC127"/>
    <mergeCell ref="AD127:AE127"/>
    <mergeCell ref="AF127:AG127"/>
    <mergeCell ref="AZ127:BA127"/>
    <mergeCell ref="BB127:BC127"/>
    <mergeCell ref="BD127:BE127"/>
    <mergeCell ref="BF127:BG127"/>
    <mergeCell ref="AP127:AQ127"/>
    <mergeCell ref="AR127:AS127"/>
    <mergeCell ref="AT127:AU127"/>
    <mergeCell ref="AX127:AY127"/>
    <mergeCell ref="BX127:BY127"/>
    <mergeCell ref="BZ127:CA127"/>
    <mergeCell ref="BH127:BI127"/>
    <mergeCell ref="BJ127:BK127"/>
    <mergeCell ref="BL127:BM127"/>
    <mergeCell ref="BR127:BS127"/>
    <mergeCell ref="B131:E131"/>
    <mergeCell ref="B132:E132"/>
    <mergeCell ref="B133:E133"/>
    <mergeCell ref="B134:E134"/>
    <mergeCell ref="CB127:CC127"/>
    <mergeCell ref="CD127:CE127"/>
    <mergeCell ref="B129:E129"/>
    <mergeCell ref="B130:E130"/>
    <mergeCell ref="BT127:BU127"/>
    <mergeCell ref="BV127:BW127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47:E147"/>
    <mergeCell ref="B148:E148"/>
    <mergeCell ref="B149:E149"/>
    <mergeCell ref="B151:E151"/>
    <mergeCell ref="B143:E143"/>
    <mergeCell ref="B144:E144"/>
    <mergeCell ref="B145:E145"/>
    <mergeCell ref="B146:E146"/>
    <mergeCell ref="B157:E157"/>
    <mergeCell ref="B158:E158"/>
    <mergeCell ref="B159:E159"/>
    <mergeCell ref="B160:E160"/>
    <mergeCell ref="B152:E152"/>
    <mergeCell ref="B153:E153"/>
    <mergeCell ref="B154:E154"/>
    <mergeCell ref="B155:E155"/>
    <mergeCell ref="B169:E169"/>
    <mergeCell ref="B170:E170"/>
    <mergeCell ref="B173:E173"/>
    <mergeCell ref="B176:E176"/>
    <mergeCell ref="B161:E161"/>
    <mergeCell ref="B165:E165"/>
    <mergeCell ref="B166:E166"/>
    <mergeCell ref="B167:E167"/>
    <mergeCell ref="B184:E184"/>
    <mergeCell ref="W189:AB189"/>
    <mergeCell ref="B178:E178"/>
    <mergeCell ref="B179:E179"/>
    <mergeCell ref="B180:E180"/>
    <mergeCell ref="B183:E18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92"/>
  <sheetViews>
    <sheetView zoomScalePageLayoutView="0" workbookViewId="0" topLeftCell="A4">
      <pane xSplit="5" ySplit="4" topLeftCell="F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B8" sqref="B8"/>
    </sheetView>
  </sheetViews>
  <sheetFormatPr defaultColWidth="9.140625" defaultRowHeight="12.75"/>
  <cols>
    <col min="1" max="1" width="3.140625" style="0" customWidth="1"/>
    <col min="5" max="5" width="36.57421875" style="0" customWidth="1"/>
    <col min="6" max="6" width="9.28125" style="0" customWidth="1"/>
    <col min="8" max="8" width="13.7109375" style="0" customWidth="1"/>
    <col min="9" max="9" width="13.00390625" style="0" customWidth="1"/>
    <col min="10" max="10" width="13.140625" style="0" customWidth="1"/>
    <col min="11" max="11" width="13.00390625" style="0" customWidth="1"/>
    <col min="12" max="12" width="12.8515625" style="0" customWidth="1"/>
    <col min="13" max="13" width="12.421875" style="0" customWidth="1"/>
    <col min="14" max="15" width="12.57421875" style="0" customWidth="1"/>
    <col min="16" max="16" width="12.421875" style="0" customWidth="1"/>
    <col min="17" max="17" width="13.140625" style="0" customWidth="1"/>
    <col min="18" max="18" width="12.140625" style="0" customWidth="1"/>
    <col min="19" max="19" width="10.8515625" style="0" customWidth="1"/>
    <col min="20" max="21" width="13.140625" style="0" customWidth="1"/>
    <col min="22" max="22" width="14.28125" style="0" customWidth="1"/>
    <col min="23" max="23" width="12.7109375" style="0" customWidth="1"/>
    <col min="24" max="24" width="13.421875" style="0" customWidth="1"/>
    <col min="25" max="25" width="11.8515625" style="0" customWidth="1"/>
    <col min="26" max="27" width="13.140625" style="0" customWidth="1"/>
    <col min="28" max="28" width="12.8515625" style="0" customWidth="1"/>
    <col min="29" max="29" width="13.57421875" style="0" customWidth="1"/>
    <col min="30" max="30" width="11.8515625" style="0" customWidth="1"/>
    <col min="31" max="31" width="12.57421875" style="0" customWidth="1"/>
    <col min="32" max="32" width="13.00390625" style="0" customWidth="1"/>
    <col min="33" max="33" width="13.57421875" style="0" customWidth="1"/>
    <col min="34" max="35" width="11.28125" style="0" customWidth="1"/>
    <col min="36" max="36" width="13.28125" style="0" customWidth="1"/>
    <col min="37" max="38" width="12.57421875" style="0" customWidth="1"/>
    <col min="39" max="39" width="12.421875" style="0" customWidth="1"/>
    <col min="40" max="40" width="13.7109375" style="0" customWidth="1"/>
    <col min="41" max="41" width="12.7109375" style="0" customWidth="1"/>
    <col min="42" max="42" width="12.140625" style="0" customWidth="1"/>
    <col min="43" max="43" width="12.57421875" style="0" customWidth="1"/>
    <col min="44" max="44" width="11.8515625" style="0" customWidth="1"/>
    <col min="45" max="45" width="12.140625" style="0" customWidth="1"/>
    <col min="46" max="46" width="12.57421875" style="0" customWidth="1"/>
    <col min="47" max="47" width="12.140625" style="0" customWidth="1"/>
    <col min="48" max="48" width="11.421875" style="0" customWidth="1"/>
    <col min="49" max="49" width="11.57421875" style="0" customWidth="1"/>
    <col min="50" max="50" width="11.421875" style="0" customWidth="1"/>
    <col min="51" max="51" width="11.00390625" style="0" customWidth="1"/>
    <col min="52" max="52" width="12.8515625" style="0" customWidth="1"/>
    <col min="53" max="53" width="12.57421875" style="0" customWidth="1"/>
    <col min="54" max="54" width="11.421875" style="0" customWidth="1"/>
    <col min="55" max="55" width="11.8515625" style="0" customWidth="1"/>
    <col min="56" max="56" width="11.28125" style="0" customWidth="1"/>
    <col min="57" max="57" width="11.00390625" style="0" customWidth="1"/>
    <col min="58" max="58" width="12.8515625" style="0" customWidth="1"/>
    <col min="59" max="61" width="13.00390625" style="0" customWidth="1"/>
    <col min="62" max="62" width="12.7109375" style="0" customWidth="1"/>
    <col min="63" max="63" width="13.57421875" style="0" customWidth="1"/>
    <col min="64" max="64" width="12.57421875" style="0" customWidth="1"/>
    <col min="65" max="65" width="12.00390625" style="0" customWidth="1"/>
    <col min="66" max="66" width="10.8515625" style="0" customWidth="1"/>
    <col min="67" max="67" width="12.140625" style="0" customWidth="1"/>
    <col min="69" max="69" width="9.28125" style="0" customWidth="1"/>
    <col min="70" max="70" width="10.421875" style="0" customWidth="1"/>
    <col min="71" max="71" width="12.140625" style="0" customWidth="1"/>
    <col min="72" max="72" width="12.7109375" style="0" customWidth="1"/>
    <col min="73" max="73" width="12.00390625" style="0" customWidth="1"/>
    <col min="74" max="74" width="12.57421875" style="0" customWidth="1"/>
    <col min="75" max="75" width="12.140625" style="0" customWidth="1"/>
    <col min="76" max="76" width="12.00390625" style="0" customWidth="1"/>
    <col min="77" max="77" width="12.140625" style="0" customWidth="1"/>
    <col min="78" max="78" width="12.8515625" style="0" customWidth="1"/>
    <col min="79" max="79" width="12.140625" style="0" customWidth="1"/>
    <col min="80" max="80" width="14.00390625" style="0" customWidth="1"/>
    <col min="81" max="81" width="13.57421875" style="0" customWidth="1"/>
    <col min="82" max="82" width="13.8515625" style="0" customWidth="1"/>
    <col min="83" max="83" width="12.8515625" style="0" customWidth="1"/>
    <col min="84" max="84" width="12.140625" style="0" customWidth="1"/>
    <col min="85" max="85" width="12.00390625" style="0" customWidth="1"/>
    <col min="87" max="87" width="9.28125" style="0" bestFit="1" customWidth="1"/>
  </cols>
  <sheetData>
    <row r="1" spans="1:89" ht="18">
      <c r="A1" s="292"/>
      <c r="B1" s="292"/>
      <c r="C1" s="292"/>
      <c r="D1" s="292"/>
      <c r="E1" s="292"/>
      <c r="F1" s="292"/>
      <c r="G1" s="292"/>
      <c r="H1" s="381"/>
      <c r="I1" s="522"/>
      <c r="J1" s="381"/>
      <c r="K1" s="522"/>
      <c r="L1" s="381"/>
      <c r="M1" s="522"/>
      <c r="N1" s="381"/>
      <c r="O1" s="522"/>
      <c r="P1" s="381"/>
      <c r="Q1" s="522"/>
      <c r="R1" s="381"/>
      <c r="S1" s="522"/>
      <c r="T1" s="77"/>
      <c r="U1" s="77"/>
      <c r="V1" s="381"/>
      <c r="W1" s="522"/>
      <c r="X1" s="381"/>
      <c r="Y1" s="522"/>
      <c r="Z1" s="381"/>
      <c r="AA1" s="522"/>
      <c r="AB1" s="381"/>
      <c r="AC1" s="522"/>
      <c r="AD1" s="381"/>
      <c r="AE1" s="522"/>
      <c r="AF1" s="381"/>
      <c r="AG1" s="522"/>
      <c r="AH1" s="381"/>
      <c r="AI1" s="522"/>
      <c r="AJ1" s="381"/>
      <c r="AK1" s="522"/>
      <c r="AL1" s="381"/>
      <c r="AM1" s="522"/>
      <c r="AN1" s="381"/>
      <c r="AO1" s="522"/>
      <c r="AP1" s="381"/>
      <c r="AQ1" s="522"/>
      <c r="AR1" s="381"/>
      <c r="AS1" s="522"/>
      <c r="AT1" s="381"/>
      <c r="AU1" s="522"/>
      <c r="AV1" s="381"/>
      <c r="AW1" s="522"/>
      <c r="AX1" s="381"/>
      <c r="AY1" s="522"/>
      <c r="AZ1" s="381"/>
      <c r="BA1" s="522"/>
      <c r="BB1" s="381"/>
      <c r="BC1" s="522"/>
      <c r="BD1" s="381"/>
      <c r="BE1" s="522"/>
      <c r="BF1" s="381"/>
      <c r="BG1" s="522"/>
      <c r="BH1" s="381"/>
      <c r="BI1" s="522"/>
      <c r="BJ1" s="381"/>
      <c r="BK1" s="522"/>
      <c r="BL1" s="381"/>
      <c r="BM1" s="522"/>
      <c r="BN1" s="381"/>
      <c r="BO1" s="522"/>
      <c r="BP1" s="381"/>
      <c r="BQ1" s="522"/>
      <c r="BR1" s="381"/>
      <c r="BS1" s="522"/>
      <c r="BT1" s="381"/>
      <c r="BU1" s="522"/>
      <c r="BV1" s="381"/>
      <c r="BW1" s="522"/>
      <c r="BX1" s="381"/>
      <c r="BY1" s="522"/>
      <c r="BZ1" s="381"/>
      <c r="CA1" s="522"/>
      <c r="CB1" s="381"/>
      <c r="CC1" s="522"/>
      <c r="CD1" s="381"/>
      <c r="CE1" s="522"/>
      <c r="CF1" s="381"/>
      <c r="CG1" s="522"/>
      <c r="CH1" s="381"/>
      <c r="CI1" s="522"/>
      <c r="CJ1" s="381"/>
      <c r="CK1" s="522"/>
    </row>
    <row r="2" spans="1:89" ht="18">
      <c r="A2" s="292"/>
      <c r="B2" s="292"/>
      <c r="C2" s="292"/>
      <c r="D2" s="292"/>
      <c r="E2" s="292"/>
      <c r="F2" s="292"/>
      <c r="G2" s="29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293"/>
      <c r="U2" s="293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2"/>
      <c r="BD2" s="522"/>
      <c r="BE2" s="522"/>
      <c r="BF2" s="522"/>
      <c r="BG2" s="522"/>
      <c r="BH2" s="522"/>
      <c r="BI2" s="522"/>
      <c r="BJ2" s="522"/>
      <c r="BK2" s="522"/>
      <c r="BL2" s="522"/>
      <c r="BM2" s="522"/>
      <c r="BN2" s="522"/>
      <c r="BO2" s="522"/>
      <c r="BP2" s="522"/>
      <c r="BQ2" s="522"/>
      <c r="BR2" s="522"/>
      <c r="BS2" s="522"/>
      <c r="BT2" s="522"/>
      <c r="BU2" s="522"/>
      <c r="BV2" s="522"/>
      <c r="BW2" s="522"/>
      <c r="BX2" s="522"/>
      <c r="BY2" s="522"/>
      <c r="BZ2" s="522"/>
      <c r="CA2" s="522"/>
      <c r="CB2" s="522"/>
      <c r="CC2" s="522"/>
      <c r="CD2" s="522"/>
      <c r="CE2" s="522"/>
      <c r="CF2" s="522"/>
      <c r="CG2" s="522"/>
      <c r="CH2" s="522"/>
      <c r="CI2" s="522"/>
      <c r="CJ2" s="522"/>
      <c r="CK2" s="522"/>
    </row>
    <row r="3" spans="1:89" ht="18">
      <c r="A3" s="230"/>
      <c r="B3" s="230"/>
      <c r="C3" s="230"/>
      <c r="D3" s="230"/>
      <c r="E3" s="230"/>
      <c r="F3" s="230"/>
      <c r="G3" s="230"/>
      <c r="H3" s="381"/>
      <c r="I3" s="522"/>
      <c r="J3" s="381"/>
      <c r="K3" s="522"/>
      <c r="L3" s="381"/>
      <c r="M3" s="522"/>
      <c r="N3" s="381"/>
      <c r="O3" s="522"/>
      <c r="P3" s="381"/>
      <c r="Q3" s="522"/>
      <c r="R3" s="381"/>
      <c r="S3" s="522"/>
      <c r="T3" s="77"/>
      <c r="U3" s="77"/>
      <c r="V3" s="381"/>
      <c r="W3" s="522"/>
      <c r="X3" s="381"/>
      <c r="Y3" s="522"/>
      <c r="Z3" s="381"/>
      <c r="AA3" s="522"/>
      <c r="AB3" s="381"/>
      <c r="AC3" s="522"/>
      <c r="AD3" s="381"/>
      <c r="AE3" s="522"/>
      <c r="AF3" s="381"/>
      <c r="AG3" s="522"/>
      <c r="AH3" s="381"/>
      <c r="AI3" s="522"/>
      <c r="AJ3" s="381"/>
      <c r="AK3" s="522"/>
      <c r="AL3" s="381"/>
      <c r="AM3" s="522"/>
      <c r="AN3" s="381"/>
      <c r="AO3" s="522"/>
      <c r="AP3" s="381"/>
      <c r="AQ3" s="522"/>
      <c r="AR3" s="381"/>
      <c r="AS3" s="522"/>
      <c r="AT3" s="381"/>
      <c r="AU3" s="522"/>
      <c r="AV3" s="381"/>
      <c r="AW3" s="522"/>
      <c r="AX3" s="381"/>
      <c r="AY3" s="522"/>
      <c r="AZ3" s="381"/>
      <c r="BA3" s="522"/>
      <c r="BB3" s="381"/>
      <c r="BC3" s="522"/>
      <c r="BD3" s="381"/>
      <c r="BE3" s="522"/>
      <c r="BF3" s="381"/>
      <c r="BG3" s="522"/>
      <c r="BH3" s="381"/>
      <c r="BI3" s="522"/>
      <c r="BJ3" s="381"/>
      <c r="BK3" s="522"/>
      <c r="BL3" s="381"/>
      <c r="BM3" s="522"/>
      <c r="BN3" s="381"/>
      <c r="BO3" s="522"/>
      <c r="BP3" s="381"/>
      <c r="BQ3" s="522"/>
      <c r="BR3" s="381"/>
      <c r="BS3" s="522"/>
      <c r="BT3" s="381"/>
      <c r="BU3" s="522"/>
      <c r="BV3" s="381"/>
      <c r="BW3" s="522"/>
      <c r="BX3" s="381"/>
      <c r="BY3" s="522"/>
      <c r="BZ3" s="381"/>
      <c r="CA3" s="522"/>
      <c r="CB3" s="381"/>
      <c r="CC3" s="522"/>
      <c r="CD3" s="381"/>
      <c r="CE3" s="522"/>
      <c r="CF3" s="381"/>
      <c r="CG3" s="522"/>
      <c r="CH3" s="381"/>
      <c r="CI3" s="522"/>
      <c r="CJ3" s="381"/>
      <c r="CK3" s="522"/>
    </row>
    <row r="4" spans="1:89" ht="15.75">
      <c r="A4" s="517" t="s">
        <v>227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231"/>
      <c r="Y4" s="231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</row>
    <row r="5" spans="1:90" ht="12.75">
      <c r="A5" s="518" t="s">
        <v>95</v>
      </c>
      <c r="B5" s="521" t="s">
        <v>159</v>
      </c>
      <c r="C5" s="521"/>
      <c r="D5" s="521"/>
      <c r="E5" s="521"/>
      <c r="F5" s="439" t="s">
        <v>96</v>
      </c>
      <c r="G5" s="440" t="s">
        <v>160</v>
      </c>
      <c r="H5" s="446" t="s">
        <v>57</v>
      </c>
      <c r="I5" s="447"/>
      <c r="J5" s="446" t="s">
        <v>57</v>
      </c>
      <c r="K5" s="447"/>
      <c r="L5" s="446" t="s">
        <v>57</v>
      </c>
      <c r="M5" s="447"/>
      <c r="N5" s="446" t="s">
        <v>57</v>
      </c>
      <c r="O5" s="447"/>
      <c r="P5" s="446" t="s">
        <v>57</v>
      </c>
      <c r="Q5" s="447"/>
      <c r="R5" s="446" t="s">
        <v>57</v>
      </c>
      <c r="S5" s="514"/>
      <c r="T5" s="515" t="s">
        <v>57</v>
      </c>
      <c r="U5" s="516"/>
      <c r="V5" s="514" t="s">
        <v>57</v>
      </c>
      <c r="W5" s="447"/>
      <c r="X5" s="446" t="s">
        <v>57</v>
      </c>
      <c r="Y5" s="514"/>
      <c r="Z5" s="446" t="s">
        <v>228</v>
      </c>
      <c r="AA5" s="447"/>
      <c r="AB5" s="446" t="s">
        <v>228</v>
      </c>
      <c r="AC5" s="447"/>
      <c r="AD5" s="446" t="s">
        <v>228</v>
      </c>
      <c r="AE5" s="447"/>
      <c r="AF5" s="446" t="s">
        <v>228</v>
      </c>
      <c r="AG5" s="447"/>
      <c r="AH5" s="446" t="s">
        <v>228</v>
      </c>
      <c r="AI5" s="447"/>
      <c r="AJ5" s="446" t="s">
        <v>228</v>
      </c>
      <c r="AK5" s="447"/>
      <c r="AL5" s="446" t="s">
        <v>228</v>
      </c>
      <c r="AM5" s="447"/>
      <c r="AN5" s="446" t="s">
        <v>228</v>
      </c>
      <c r="AO5" s="447"/>
      <c r="AP5" s="446" t="s">
        <v>228</v>
      </c>
      <c r="AQ5" s="447"/>
      <c r="AR5" s="446" t="s">
        <v>228</v>
      </c>
      <c r="AS5" s="447"/>
      <c r="AT5" s="446" t="s">
        <v>228</v>
      </c>
      <c r="AU5" s="447"/>
      <c r="AV5" s="446" t="s">
        <v>228</v>
      </c>
      <c r="AW5" s="447"/>
      <c r="AX5" s="446" t="s">
        <v>60</v>
      </c>
      <c r="AY5" s="447"/>
      <c r="AZ5" s="446" t="s">
        <v>60</v>
      </c>
      <c r="BA5" s="447"/>
      <c r="BB5" s="446" t="s">
        <v>60</v>
      </c>
      <c r="BC5" s="447"/>
      <c r="BD5" s="446" t="s">
        <v>60</v>
      </c>
      <c r="BE5" s="447"/>
      <c r="BF5" s="446" t="s">
        <v>60</v>
      </c>
      <c r="BG5" s="447"/>
      <c r="BH5" s="446" t="s">
        <v>64</v>
      </c>
      <c r="BI5" s="447"/>
      <c r="BJ5" s="446" t="s">
        <v>64</v>
      </c>
      <c r="BK5" s="447"/>
      <c r="BL5" s="446" t="s">
        <v>64</v>
      </c>
      <c r="BM5" s="447"/>
      <c r="BN5" s="446" t="s">
        <v>64</v>
      </c>
      <c r="BO5" s="447"/>
      <c r="BP5" s="446" t="s">
        <v>64</v>
      </c>
      <c r="BQ5" s="447"/>
      <c r="BR5" s="446" t="s">
        <v>64</v>
      </c>
      <c r="BS5" s="447"/>
      <c r="BT5" s="446" t="s">
        <v>64</v>
      </c>
      <c r="BU5" s="447"/>
      <c r="BV5" s="446" t="s">
        <v>64</v>
      </c>
      <c r="BW5" s="447"/>
      <c r="BX5" s="446" t="s">
        <v>62</v>
      </c>
      <c r="BY5" s="447"/>
      <c r="BZ5" s="446" t="s">
        <v>62</v>
      </c>
      <c r="CA5" s="447"/>
      <c r="CB5" s="446" t="s">
        <v>62</v>
      </c>
      <c r="CC5" s="447"/>
      <c r="CD5" s="446" t="s">
        <v>62</v>
      </c>
      <c r="CE5" s="447"/>
      <c r="CF5" s="446" t="s">
        <v>62</v>
      </c>
      <c r="CG5" s="447"/>
      <c r="CH5" s="446" t="s">
        <v>99</v>
      </c>
      <c r="CI5" s="447"/>
      <c r="CJ5" s="35"/>
      <c r="CK5" s="35"/>
      <c r="CL5" s="35"/>
    </row>
    <row r="6" spans="1:90" ht="12.75">
      <c r="A6" s="519"/>
      <c r="B6" s="521"/>
      <c r="C6" s="521"/>
      <c r="D6" s="521"/>
      <c r="E6" s="521"/>
      <c r="F6" s="439"/>
      <c r="G6" s="439"/>
      <c r="H6" s="447" t="s">
        <v>229</v>
      </c>
      <c r="I6" s="417"/>
      <c r="J6" s="417" t="s">
        <v>230</v>
      </c>
      <c r="K6" s="417"/>
      <c r="L6" s="417" t="s">
        <v>231</v>
      </c>
      <c r="M6" s="417"/>
      <c r="N6" s="417" t="s">
        <v>232</v>
      </c>
      <c r="O6" s="417"/>
      <c r="P6" s="417" t="s">
        <v>233</v>
      </c>
      <c r="Q6" s="417"/>
      <c r="R6" s="417" t="s">
        <v>234</v>
      </c>
      <c r="S6" s="446"/>
      <c r="T6" s="510" t="s">
        <v>235</v>
      </c>
      <c r="U6" s="511"/>
      <c r="V6" s="447" t="s">
        <v>236</v>
      </c>
      <c r="W6" s="417"/>
      <c r="X6" s="417" t="s">
        <v>237</v>
      </c>
      <c r="Y6" s="417"/>
      <c r="Z6" s="513">
        <v>22</v>
      </c>
      <c r="AA6" s="512"/>
      <c r="AB6" s="513">
        <v>34</v>
      </c>
      <c r="AC6" s="512"/>
      <c r="AD6" s="513">
        <v>42</v>
      </c>
      <c r="AE6" s="512"/>
      <c r="AF6" s="512">
        <v>58</v>
      </c>
      <c r="AG6" s="512"/>
      <c r="AH6" s="512" t="s">
        <v>238</v>
      </c>
      <c r="AI6" s="512"/>
      <c r="AJ6" s="512" t="s">
        <v>239</v>
      </c>
      <c r="AK6" s="512"/>
      <c r="AL6" s="512" t="s">
        <v>240</v>
      </c>
      <c r="AM6" s="512"/>
      <c r="AN6" s="512" t="s">
        <v>241</v>
      </c>
      <c r="AO6" s="512"/>
      <c r="AP6" s="512" t="s">
        <v>242</v>
      </c>
      <c r="AQ6" s="512"/>
      <c r="AR6" s="512" t="s">
        <v>243</v>
      </c>
      <c r="AS6" s="512"/>
      <c r="AT6" s="512" t="s">
        <v>244</v>
      </c>
      <c r="AU6" s="512"/>
      <c r="AV6" s="512" t="s">
        <v>245</v>
      </c>
      <c r="AW6" s="512"/>
      <c r="AX6" s="510">
        <v>1</v>
      </c>
      <c r="AY6" s="511"/>
      <c r="AZ6" s="512">
        <v>3</v>
      </c>
      <c r="BA6" s="512"/>
      <c r="BB6" s="512">
        <v>6</v>
      </c>
      <c r="BC6" s="512"/>
      <c r="BD6" s="512" t="s">
        <v>246</v>
      </c>
      <c r="BE6" s="512"/>
      <c r="BF6" s="512">
        <v>8</v>
      </c>
      <c r="BG6" s="512"/>
      <c r="BH6" s="512">
        <v>11</v>
      </c>
      <c r="BI6" s="512"/>
      <c r="BJ6" s="512">
        <v>9</v>
      </c>
      <c r="BK6" s="512"/>
      <c r="BL6" s="512">
        <v>13</v>
      </c>
      <c r="BM6" s="512"/>
      <c r="BN6" s="512">
        <v>15</v>
      </c>
      <c r="BO6" s="512"/>
      <c r="BP6" s="512">
        <v>17</v>
      </c>
      <c r="BQ6" s="512"/>
      <c r="BR6" s="512">
        <v>19</v>
      </c>
      <c r="BS6" s="512"/>
      <c r="BT6" s="512">
        <v>30</v>
      </c>
      <c r="BU6" s="512"/>
      <c r="BV6" s="512">
        <v>32</v>
      </c>
      <c r="BW6" s="510"/>
      <c r="BX6" s="510">
        <v>1</v>
      </c>
      <c r="BY6" s="511"/>
      <c r="BZ6" s="510">
        <v>2</v>
      </c>
      <c r="CA6" s="511"/>
      <c r="CB6" s="510">
        <v>3</v>
      </c>
      <c r="CC6" s="511"/>
      <c r="CD6" s="510">
        <v>4</v>
      </c>
      <c r="CE6" s="511"/>
      <c r="CF6" s="510">
        <v>5</v>
      </c>
      <c r="CG6" s="511"/>
      <c r="CH6" s="509" t="s">
        <v>66</v>
      </c>
      <c r="CI6" s="509" t="s">
        <v>67</v>
      </c>
      <c r="CJ6" s="35"/>
      <c r="CK6" s="35"/>
      <c r="CL6" s="35"/>
    </row>
    <row r="7" spans="1:90" ht="25.5">
      <c r="A7" s="520"/>
      <c r="B7" s="521"/>
      <c r="C7" s="521"/>
      <c r="D7" s="521"/>
      <c r="E7" s="521"/>
      <c r="F7" s="439"/>
      <c r="G7" s="439"/>
      <c r="H7" s="228" t="s">
        <v>2</v>
      </c>
      <c r="I7" s="224" t="s">
        <v>77</v>
      </c>
      <c r="J7" s="228" t="s">
        <v>2</v>
      </c>
      <c r="K7" s="224" t="s">
        <v>77</v>
      </c>
      <c r="L7" s="228" t="s">
        <v>2</v>
      </c>
      <c r="M7" s="224" t="s">
        <v>77</v>
      </c>
      <c r="N7" s="228" t="s">
        <v>2</v>
      </c>
      <c r="O7" s="224" t="s">
        <v>77</v>
      </c>
      <c r="P7" s="228" t="s">
        <v>2</v>
      </c>
      <c r="Q7" s="224" t="s">
        <v>77</v>
      </c>
      <c r="R7" s="215" t="s">
        <v>2</v>
      </c>
      <c r="S7" s="224" t="s">
        <v>77</v>
      </c>
      <c r="T7" s="294" t="s">
        <v>2</v>
      </c>
      <c r="U7" s="295" t="s">
        <v>77</v>
      </c>
      <c r="V7" s="215" t="s">
        <v>2</v>
      </c>
      <c r="W7" s="224" t="s">
        <v>77</v>
      </c>
      <c r="X7" s="215" t="s">
        <v>2</v>
      </c>
      <c r="Y7" s="224" t="s">
        <v>77</v>
      </c>
      <c r="Z7" s="238" t="s">
        <v>2</v>
      </c>
      <c r="AA7" s="239" t="s">
        <v>77</v>
      </c>
      <c r="AB7" s="215" t="s">
        <v>2</v>
      </c>
      <c r="AC7" s="224" t="s">
        <v>77</v>
      </c>
      <c r="AD7" s="215" t="s">
        <v>2</v>
      </c>
      <c r="AE7" s="224" t="s">
        <v>77</v>
      </c>
      <c r="AF7" s="215" t="s">
        <v>2</v>
      </c>
      <c r="AG7" s="224" t="s">
        <v>77</v>
      </c>
      <c r="AH7" s="215" t="s">
        <v>2</v>
      </c>
      <c r="AI7" s="224" t="s">
        <v>77</v>
      </c>
      <c r="AJ7" s="215" t="s">
        <v>2</v>
      </c>
      <c r="AK7" s="224" t="s">
        <v>77</v>
      </c>
      <c r="AL7" s="238" t="s">
        <v>2</v>
      </c>
      <c r="AM7" s="239" t="s">
        <v>77</v>
      </c>
      <c r="AN7" s="238" t="s">
        <v>2</v>
      </c>
      <c r="AO7" s="239" t="s">
        <v>77</v>
      </c>
      <c r="AP7" s="238" t="s">
        <v>2</v>
      </c>
      <c r="AQ7" s="239" t="s">
        <v>77</v>
      </c>
      <c r="AR7" s="238" t="s">
        <v>2</v>
      </c>
      <c r="AS7" s="239" t="s">
        <v>77</v>
      </c>
      <c r="AT7" s="238" t="s">
        <v>2</v>
      </c>
      <c r="AU7" s="239" t="s">
        <v>77</v>
      </c>
      <c r="AV7" s="238" t="s">
        <v>2</v>
      </c>
      <c r="AW7" s="239" t="s">
        <v>77</v>
      </c>
      <c r="AX7" s="238" t="s">
        <v>2</v>
      </c>
      <c r="AY7" s="239" t="s">
        <v>77</v>
      </c>
      <c r="AZ7" s="238" t="s">
        <v>2</v>
      </c>
      <c r="BA7" s="239" t="s">
        <v>77</v>
      </c>
      <c r="BB7" s="238" t="s">
        <v>2</v>
      </c>
      <c r="BC7" s="239" t="s">
        <v>77</v>
      </c>
      <c r="BD7" s="238" t="s">
        <v>2</v>
      </c>
      <c r="BE7" s="239" t="s">
        <v>77</v>
      </c>
      <c r="BF7" s="238" t="s">
        <v>2</v>
      </c>
      <c r="BG7" s="239" t="s">
        <v>77</v>
      </c>
      <c r="BH7" s="238" t="s">
        <v>2</v>
      </c>
      <c r="BI7" s="239" t="s">
        <v>77</v>
      </c>
      <c r="BJ7" s="238"/>
      <c r="BK7" s="239" t="s">
        <v>77</v>
      </c>
      <c r="BL7" s="215" t="s">
        <v>2</v>
      </c>
      <c r="BM7" s="224" t="s">
        <v>77</v>
      </c>
      <c r="BN7" s="215" t="s">
        <v>2</v>
      </c>
      <c r="BO7" s="224" t="s">
        <v>77</v>
      </c>
      <c r="BP7" s="215" t="s">
        <v>2</v>
      </c>
      <c r="BQ7" s="224" t="s">
        <v>77</v>
      </c>
      <c r="BR7" s="215" t="s">
        <v>2</v>
      </c>
      <c r="BS7" s="224" t="s">
        <v>77</v>
      </c>
      <c r="BT7" s="215" t="s">
        <v>2</v>
      </c>
      <c r="BU7" s="224" t="s">
        <v>77</v>
      </c>
      <c r="BV7" s="215" t="s">
        <v>2</v>
      </c>
      <c r="BW7" s="224" t="s">
        <v>77</v>
      </c>
      <c r="BX7" s="215" t="s">
        <v>2</v>
      </c>
      <c r="BY7" s="224" t="s">
        <v>77</v>
      </c>
      <c r="BZ7" s="215" t="s">
        <v>2</v>
      </c>
      <c r="CA7" s="224" t="s">
        <v>77</v>
      </c>
      <c r="CB7" s="215" t="s">
        <v>2</v>
      </c>
      <c r="CC7" s="224" t="s">
        <v>77</v>
      </c>
      <c r="CD7" s="215" t="s">
        <v>2</v>
      </c>
      <c r="CE7" s="224" t="s">
        <v>77</v>
      </c>
      <c r="CF7" s="215" t="s">
        <v>2</v>
      </c>
      <c r="CG7" s="224" t="s">
        <v>77</v>
      </c>
      <c r="CH7" s="440"/>
      <c r="CI7" s="440"/>
      <c r="CJ7" s="35"/>
      <c r="CK7" s="35"/>
      <c r="CL7" s="35"/>
    </row>
    <row r="8" spans="1:90" ht="12.75">
      <c r="A8" s="295"/>
      <c r="B8" s="296"/>
      <c r="C8" s="297"/>
      <c r="D8" s="297"/>
      <c r="E8" s="298"/>
      <c r="F8" s="224"/>
      <c r="G8" s="224"/>
      <c r="H8" s="228"/>
      <c r="I8" s="224"/>
      <c r="J8" s="228"/>
      <c r="K8" s="224"/>
      <c r="L8" s="228"/>
      <c r="M8" s="224"/>
      <c r="N8" s="228"/>
      <c r="O8" s="224"/>
      <c r="P8" s="228"/>
      <c r="Q8" s="224"/>
      <c r="R8" s="215"/>
      <c r="S8" s="224"/>
      <c r="T8" s="294"/>
      <c r="U8" s="295"/>
      <c r="V8" s="215"/>
      <c r="W8" s="224"/>
      <c r="X8" s="215"/>
      <c r="Y8" s="224"/>
      <c r="Z8" s="238"/>
      <c r="AA8" s="239"/>
      <c r="AB8" s="215"/>
      <c r="AC8" s="224"/>
      <c r="AD8" s="215"/>
      <c r="AE8" s="224"/>
      <c r="AF8" s="215"/>
      <c r="AG8" s="224"/>
      <c r="AH8" s="215"/>
      <c r="AI8" s="224"/>
      <c r="AJ8" s="215"/>
      <c r="AK8" s="224"/>
      <c r="AL8" s="238"/>
      <c r="AM8" s="239"/>
      <c r="AN8" s="238"/>
      <c r="AO8" s="239"/>
      <c r="AP8" s="238"/>
      <c r="AQ8" s="239"/>
      <c r="AR8" s="238"/>
      <c r="AS8" s="239"/>
      <c r="AT8" s="238"/>
      <c r="AU8" s="239"/>
      <c r="AV8" s="238"/>
      <c r="AW8" s="239"/>
      <c r="AX8" s="238"/>
      <c r="AY8" s="239"/>
      <c r="AZ8" s="238"/>
      <c r="BA8" s="239"/>
      <c r="BB8" s="238"/>
      <c r="BC8" s="239"/>
      <c r="BD8" s="238"/>
      <c r="BE8" s="239"/>
      <c r="BF8" s="238"/>
      <c r="BG8" s="239"/>
      <c r="BH8" s="238"/>
      <c r="BI8" s="239"/>
      <c r="BJ8" s="238"/>
      <c r="BK8" s="239"/>
      <c r="BL8" s="215"/>
      <c r="BM8" s="224"/>
      <c r="BN8" s="215"/>
      <c r="BO8" s="224"/>
      <c r="BP8" s="215"/>
      <c r="BQ8" s="224"/>
      <c r="BR8" s="215"/>
      <c r="BS8" s="224"/>
      <c r="BT8" s="215"/>
      <c r="BU8" s="224"/>
      <c r="BV8" s="215"/>
      <c r="BW8" s="224"/>
      <c r="BX8" s="215"/>
      <c r="BY8" s="224"/>
      <c r="BZ8" s="215"/>
      <c r="CA8" s="224"/>
      <c r="CB8" s="215"/>
      <c r="CC8" s="224"/>
      <c r="CD8" s="215"/>
      <c r="CE8" s="224"/>
      <c r="CF8" s="215"/>
      <c r="CG8" s="224"/>
      <c r="CH8" s="223"/>
      <c r="CI8" s="223"/>
      <c r="CJ8" s="35"/>
      <c r="CK8" s="35"/>
      <c r="CL8" s="35"/>
    </row>
    <row r="9" spans="1:90" ht="15">
      <c r="A9" s="238"/>
      <c r="B9" s="474" t="s">
        <v>164</v>
      </c>
      <c r="C9" s="475"/>
      <c r="D9" s="475"/>
      <c r="E9" s="476"/>
      <c r="F9" s="238"/>
      <c r="G9" s="238"/>
      <c r="H9" s="238"/>
      <c r="I9" s="239"/>
      <c r="J9" s="238"/>
      <c r="K9" s="239"/>
      <c r="L9" s="238"/>
      <c r="M9" s="239"/>
      <c r="N9" s="238"/>
      <c r="O9" s="239"/>
      <c r="P9" s="238"/>
      <c r="Q9" s="239"/>
      <c r="R9" s="238"/>
      <c r="S9" s="239"/>
      <c r="T9" s="238"/>
      <c r="U9" s="238"/>
      <c r="V9" s="238"/>
      <c r="W9" s="239"/>
      <c r="X9" s="238"/>
      <c r="Y9" s="239"/>
      <c r="Z9" s="238"/>
      <c r="AA9" s="239"/>
      <c r="AB9" s="238"/>
      <c r="AC9" s="239"/>
      <c r="AD9" s="238"/>
      <c r="AE9" s="239"/>
      <c r="AF9" s="238"/>
      <c r="AG9" s="239"/>
      <c r="AH9" s="238"/>
      <c r="AI9" s="239"/>
      <c r="AJ9" s="238"/>
      <c r="AK9" s="239"/>
      <c r="AL9" s="238"/>
      <c r="AM9" s="239"/>
      <c r="AN9" s="238"/>
      <c r="AO9" s="239"/>
      <c r="AP9" s="238"/>
      <c r="AQ9" s="239"/>
      <c r="AR9" s="238"/>
      <c r="AS9" s="239"/>
      <c r="AT9" s="238"/>
      <c r="AU9" s="239"/>
      <c r="AV9" s="238"/>
      <c r="AW9" s="239"/>
      <c r="AX9" s="238"/>
      <c r="AY9" s="239"/>
      <c r="AZ9" s="238"/>
      <c r="BA9" s="239"/>
      <c r="BB9" s="238"/>
      <c r="BC9" s="239"/>
      <c r="BD9" s="238"/>
      <c r="BE9" s="239"/>
      <c r="BF9" s="238"/>
      <c r="BG9" s="239"/>
      <c r="BH9" s="239"/>
      <c r="BI9" s="239"/>
      <c r="BJ9" s="238"/>
      <c r="BK9" s="239"/>
      <c r="BL9" s="238"/>
      <c r="BM9" s="239"/>
      <c r="BN9" s="238"/>
      <c r="BO9" s="239"/>
      <c r="BP9" s="238"/>
      <c r="BQ9" s="239"/>
      <c r="BR9" s="238"/>
      <c r="BS9" s="239"/>
      <c r="BT9" s="238"/>
      <c r="BU9" s="239"/>
      <c r="BV9" s="238"/>
      <c r="BW9" s="239"/>
      <c r="BX9" s="239"/>
      <c r="BY9" s="239"/>
      <c r="BZ9" s="239"/>
      <c r="CA9" s="239"/>
      <c r="CB9" s="239"/>
      <c r="CC9" s="239"/>
      <c r="CD9" s="239"/>
      <c r="CE9" s="239"/>
      <c r="CF9" s="238"/>
      <c r="CG9" s="239"/>
      <c r="CH9" s="223"/>
      <c r="CI9" s="223"/>
      <c r="CJ9" s="35"/>
      <c r="CK9" s="35"/>
      <c r="CL9" s="35"/>
    </row>
    <row r="10" spans="1:90" ht="12.75">
      <c r="A10" s="238">
        <v>1</v>
      </c>
      <c r="B10" s="247" t="s">
        <v>165</v>
      </c>
      <c r="C10" s="299"/>
      <c r="D10" s="299"/>
      <c r="E10" s="300"/>
      <c r="F10" s="215" t="s">
        <v>166</v>
      </c>
      <c r="G10" s="215">
        <v>7950</v>
      </c>
      <c r="H10" s="243"/>
      <c r="I10" s="238">
        <f aca="true" t="shared" si="0" ref="I10:I62">H10*G10</f>
        <v>0</v>
      </c>
      <c r="J10" s="238"/>
      <c r="K10" s="238">
        <f aca="true" t="shared" si="1" ref="K10:K62">J10*G10</f>
        <v>0</v>
      </c>
      <c r="L10" s="238"/>
      <c r="M10" s="238">
        <f aca="true" t="shared" si="2" ref="M10:M62">L10*G10</f>
        <v>0</v>
      </c>
      <c r="N10" s="238"/>
      <c r="O10" s="238">
        <f aca="true" t="shared" si="3" ref="O10:O62">N10*G10</f>
        <v>0</v>
      </c>
      <c r="P10" s="238"/>
      <c r="Q10" s="238"/>
      <c r="R10" s="238"/>
      <c r="S10" s="238">
        <f aca="true" t="shared" si="4" ref="S10:S62">R10*G10</f>
        <v>0</v>
      </c>
      <c r="T10" s="238"/>
      <c r="U10" s="238">
        <f aca="true" t="shared" si="5" ref="U10:U62">T10*G10</f>
        <v>0</v>
      </c>
      <c r="V10" s="238"/>
      <c r="W10" s="238">
        <f>V10*G10</f>
        <v>0</v>
      </c>
      <c r="X10" s="238"/>
      <c r="Y10" s="238">
        <f aca="true" t="shared" si="6" ref="Y10:Y62">X10*G10</f>
        <v>0</v>
      </c>
      <c r="Z10" s="238"/>
      <c r="AA10" s="238">
        <f aca="true" t="shared" si="7" ref="AA10:AA62">Z10*G10</f>
        <v>0</v>
      </c>
      <c r="AB10" s="238"/>
      <c r="AC10" s="238">
        <f aca="true" t="shared" si="8" ref="AC10:AC62">AB10*G10</f>
        <v>0</v>
      </c>
      <c r="AD10" s="238"/>
      <c r="AE10" s="238">
        <f aca="true" t="shared" si="9" ref="AE10:AE62">AD10*G10</f>
        <v>0</v>
      </c>
      <c r="AF10" s="238"/>
      <c r="AG10" s="238">
        <f aca="true" t="shared" si="10" ref="AG10:AG62">AF10*G10</f>
        <v>0</v>
      </c>
      <c r="AH10" s="238"/>
      <c r="AI10" s="238"/>
      <c r="AJ10" s="238"/>
      <c r="AK10" s="238">
        <f aca="true" t="shared" si="11" ref="AK10:AK62">AJ10*G10</f>
        <v>0</v>
      </c>
      <c r="AL10" s="238"/>
      <c r="AM10" s="238">
        <f aca="true" t="shared" si="12" ref="AM10:AM62">AL10*G10</f>
        <v>0</v>
      </c>
      <c r="AN10" s="238"/>
      <c r="AO10" s="238">
        <f aca="true" t="shared" si="13" ref="AO10:AO62">AN10*G10</f>
        <v>0</v>
      </c>
      <c r="AP10" s="238"/>
      <c r="AQ10" s="238">
        <f aca="true" t="shared" si="14" ref="AQ10:AQ62">AP10*G10</f>
        <v>0</v>
      </c>
      <c r="AR10" s="238"/>
      <c r="AS10" s="238">
        <f aca="true" t="shared" si="15" ref="AS10:AS62">AR10*G10</f>
        <v>0</v>
      </c>
      <c r="AT10" s="238"/>
      <c r="AU10" s="238">
        <f aca="true" t="shared" si="16" ref="AU10:AU62">AT10*G10</f>
        <v>0</v>
      </c>
      <c r="AV10" s="238"/>
      <c r="AW10" s="238">
        <f aca="true" t="shared" si="17" ref="AW10:AW62">AV10*G10</f>
        <v>0</v>
      </c>
      <c r="AX10" s="238">
        <v>6.4</v>
      </c>
      <c r="AY10" s="238">
        <f aca="true" t="shared" si="18" ref="AY10:AY62">AX10*G10</f>
        <v>50880</v>
      </c>
      <c r="AZ10" s="238"/>
      <c r="BA10" s="238">
        <f aca="true" t="shared" si="19" ref="BA10:BA62">AZ10*G10</f>
        <v>0</v>
      </c>
      <c r="BB10" s="238"/>
      <c r="BC10" s="238">
        <f aca="true" t="shared" si="20" ref="BC10:BC62">BB10*G10</f>
        <v>0</v>
      </c>
      <c r="BD10" s="238"/>
      <c r="BE10" s="40">
        <f aca="true" t="shared" si="21" ref="BE10:BE62">BD10*G10</f>
        <v>0</v>
      </c>
      <c r="BF10" s="238"/>
      <c r="BG10" s="238">
        <f>BF10*G10</f>
        <v>0</v>
      </c>
      <c r="BH10" s="238"/>
      <c r="BI10" s="238">
        <f aca="true" t="shared" si="22" ref="BI10:BI62">BH10*G10</f>
        <v>0</v>
      </c>
      <c r="BJ10" s="238"/>
      <c r="BK10" s="238"/>
      <c r="BL10" s="238"/>
      <c r="BM10" s="238">
        <f>G10*BL10</f>
        <v>0</v>
      </c>
      <c r="BN10" s="238"/>
      <c r="BO10" s="238">
        <f aca="true" t="shared" si="23" ref="BO10:BO62">BN10*G10</f>
        <v>0</v>
      </c>
      <c r="BP10" s="238"/>
      <c r="BQ10" s="238">
        <f aca="true" t="shared" si="24" ref="BQ10:BQ62">BP10*G10</f>
        <v>0</v>
      </c>
      <c r="BR10" s="238"/>
      <c r="BS10" s="238">
        <f aca="true" t="shared" si="25" ref="BS10:BS62">BR10*G10</f>
        <v>0</v>
      </c>
      <c r="BT10" s="238"/>
      <c r="BU10" s="238">
        <f aca="true" t="shared" si="26" ref="BU10:BU62">BT10*G10</f>
        <v>0</v>
      </c>
      <c r="BV10" s="238"/>
      <c r="BW10" s="238"/>
      <c r="BX10" s="238"/>
      <c r="BY10" s="238">
        <f aca="true" t="shared" si="27" ref="BY10:BY62">BX10*G10</f>
        <v>0</v>
      </c>
      <c r="BZ10" s="238">
        <v>1</v>
      </c>
      <c r="CA10" s="238">
        <f aca="true" t="shared" si="28" ref="CA10:CA62">BZ10*G10</f>
        <v>7950</v>
      </c>
      <c r="CB10" s="238"/>
      <c r="CC10" s="238">
        <f aca="true" t="shared" si="29" ref="CC10:CC62">CB10*G10</f>
        <v>0</v>
      </c>
      <c r="CD10" s="238"/>
      <c r="CE10" s="238">
        <f aca="true" t="shared" si="30" ref="CE10:CE62">CD10*G10</f>
        <v>0</v>
      </c>
      <c r="CF10" s="238"/>
      <c r="CG10" s="238">
        <f aca="true" t="shared" si="31" ref="CG10:CG62">CF10*G10</f>
        <v>0</v>
      </c>
      <c r="CH10" s="238">
        <f aca="true" t="shared" si="32" ref="CH10:CI62">H10+J10+L10+N10+P10+R10+T10+V10+X10+Z10+AB10+AD10+AF10+AH10+AJ10+AL10+AN10+AP10+AR10+AT10+AV10+AX10+AZ10+BB10+BD10+BF10+BH10+BJ10+BL10+BN10+BP10+BR10+BT10+BV10+BX10+BZ10+CB10+CD10+CF10</f>
        <v>7.4</v>
      </c>
      <c r="CI10" s="238">
        <f t="shared" si="32"/>
        <v>58830</v>
      </c>
      <c r="CJ10" s="35"/>
      <c r="CK10" s="35"/>
      <c r="CL10" s="35"/>
    </row>
    <row r="11" spans="1:90" ht="12.75">
      <c r="A11" s="238">
        <v>2</v>
      </c>
      <c r="B11" s="500" t="s">
        <v>167</v>
      </c>
      <c r="C11" s="501"/>
      <c r="D11" s="501"/>
      <c r="E11" s="502"/>
      <c r="F11" s="215" t="s">
        <v>153</v>
      </c>
      <c r="G11" s="215">
        <v>300</v>
      </c>
      <c r="H11" s="243"/>
      <c r="I11" s="238">
        <f>H11*G11</f>
        <v>0</v>
      </c>
      <c r="J11" s="238"/>
      <c r="K11" s="238">
        <f>J11*G11</f>
        <v>0</v>
      </c>
      <c r="L11" s="238"/>
      <c r="M11" s="238">
        <f>L11*G11</f>
        <v>0</v>
      </c>
      <c r="N11" s="238"/>
      <c r="O11" s="238">
        <f>N11*G11</f>
        <v>0</v>
      </c>
      <c r="P11" s="238"/>
      <c r="Q11" s="238"/>
      <c r="R11" s="238"/>
      <c r="S11" s="238">
        <f t="shared" si="4"/>
        <v>0</v>
      </c>
      <c r="T11" s="238"/>
      <c r="U11" s="238">
        <f>T11*G11</f>
        <v>0</v>
      </c>
      <c r="V11" s="238"/>
      <c r="W11" s="238">
        <f>V11*G11</f>
        <v>0</v>
      </c>
      <c r="X11" s="238"/>
      <c r="Y11" s="238">
        <f t="shared" si="6"/>
        <v>0</v>
      </c>
      <c r="Z11" s="238"/>
      <c r="AA11" s="238">
        <f t="shared" si="7"/>
        <v>0</v>
      </c>
      <c r="AB11" s="238"/>
      <c r="AC11" s="238">
        <f t="shared" si="8"/>
        <v>0</v>
      </c>
      <c r="AD11" s="238"/>
      <c r="AE11" s="238">
        <f t="shared" si="9"/>
        <v>0</v>
      </c>
      <c r="AF11" s="238"/>
      <c r="AG11" s="238">
        <f t="shared" si="10"/>
        <v>0</v>
      </c>
      <c r="AH11" s="238"/>
      <c r="AI11" s="238"/>
      <c r="AJ11" s="238"/>
      <c r="AK11" s="238">
        <f t="shared" si="11"/>
        <v>0</v>
      </c>
      <c r="AL11" s="238"/>
      <c r="AM11" s="238">
        <f t="shared" si="12"/>
        <v>0</v>
      </c>
      <c r="AN11" s="238"/>
      <c r="AO11" s="238">
        <f t="shared" si="13"/>
        <v>0</v>
      </c>
      <c r="AP11" s="238"/>
      <c r="AQ11" s="238">
        <f t="shared" si="14"/>
        <v>0</v>
      </c>
      <c r="AR11" s="238"/>
      <c r="AS11" s="238">
        <f t="shared" si="15"/>
        <v>0</v>
      </c>
      <c r="AT11" s="238"/>
      <c r="AU11" s="238">
        <f t="shared" si="16"/>
        <v>0</v>
      </c>
      <c r="AV11" s="238"/>
      <c r="AW11" s="238">
        <f t="shared" si="17"/>
        <v>0</v>
      </c>
      <c r="AX11" s="238">
        <v>31</v>
      </c>
      <c r="AY11" s="238">
        <f t="shared" si="18"/>
        <v>9300</v>
      </c>
      <c r="AZ11" s="238"/>
      <c r="BA11" s="238">
        <f t="shared" si="19"/>
        <v>0</v>
      </c>
      <c r="BB11" s="238"/>
      <c r="BC11" s="238">
        <f t="shared" si="20"/>
        <v>0</v>
      </c>
      <c r="BD11" s="238"/>
      <c r="BE11" s="40">
        <f>BD11*G11</f>
        <v>0</v>
      </c>
      <c r="BF11" s="238"/>
      <c r="BG11" s="238">
        <f aca="true" t="shared" si="33" ref="BG11:BG63">BF11*G11</f>
        <v>0</v>
      </c>
      <c r="BH11" s="238"/>
      <c r="BI11" s="238">
        <f>BH11*G11</f>
        <v>0</v>
      </c>
      <c r="BJ11" s="238"/>
      <c r="BK11" s="238"/>
      <c r="BL11" s="238"/>
      <c r="BM11" s="238">
        <f aca="true" t="shared" si="34" ref="BM11:BM62">G11*BL11</f>
        <v>0</v>
      </c>
      <c r="BN11" s="238"/>
      <c r="BO11" s="238">
        <f t="shared" si="23"/>
        <v>0</v>
      </c>
      <c r="BP11" s="238"/>
      <c r="BQ11" s="238">
        <f t="shared" si="24"/>
        <v>0</v>
      </c>
      <c r="BR11" s="238"/>
      <c r="BS11" s="238">
        <f t="shared" si="25"/>
        <v>0</v>
      </c>
      <c r="BT11" s="238"/>
      <c r="BU11" s="238">
        <f t="shared" si="26"/>
        <v>0</v>
      </c>
      <c r="BV11" s="238"/>
      <c r="BW11" s="238"/>
      <c r="BX11" s="238"/>
      <c r="BY11" s="238">
        <f t="shared" si="27"/>
        <v>0</v>
      </c>
      <c r="BZ11" s="238">
        <v>0.31</v>
      </c>
      <c r="CA11" s="238">
        <f t="shared" si="28"/>
        <v>93</v>
      </c>
      <c r="CB11" s="238"/>
      <c r="CC11" s="238">
        <f t="shared" si="29"/>
        <v>0</v>
      </c>
      <c r="CD11" s="238"/>
      <c r="CE11" s="238">
        <f t="shared" si="30"/>
        <v>0</v>
      </c>
      <c r="CF11" s="238"/>
      <c r="CG11" s="238">
        <f t="shared" si="31"/>
        <v>0</v>
      </c>
      <c r="CH11" s="238">
        <f t="shared" si="32"/>
        <v>31.31</v>
      </c>
      <c r="CI11" s="238">
        <f t="shared" si="32"/>
        <v>9393</v>
      </c>
      <c r="CJ11" s="35"/>
      <c r="CK11" s="35"/>
      <c r="CL11" s="35"/>
    </row>
    <row r="12" spans="1:90" ht="12.75" customHeight="1">
      <c r="A12" s="238">
        <v>3</v>
      </c>
      <c r="B12" s="506" t="s">
        <v>168</v>
      </c>
      <c r="C12" s="507"/>
      <c r="D12" s="507"/>
      <c r="E12" s="508"/>
      <c r="F12" s="215" t="s">
        <v>153</v>
      </c>
      <c r="G12" s="215">
        <v>580</v>
      </c>
      <c r="H12" s="238"/>
      <c r="I12" s="238">
        <f t="shared" si="0"/>
        <v>0</v>
      </c>
      <c r="J12" s="238"/>
      <c r="K12" s="238">
        <f t="shared" si="1"/>
        <v>0</v>
      </c>
      <c r="L12" s="238"/>
      <c r="M12" s="238">
        <f t="shared" si="2"/>
        <v>0</v>
      </c>
      <c r="N12" s="238"/>
      <c r="O12" s="238">
        <f t="shared" si="3"/>
        <v>0</v>
      </c>
      <c r="P12" s="238"/>
      <c r="Q12" s="238"/>
      <c r="R12" s="238"/>
      <c r="S12" s="238">
        <f t="shared" si="4"/>
        <v>0</v>
      </c>
      <c r="T12" s="238"/>
      <c r="U12" s="238">
        <f t="shared" si="5"/>
        <v>0</v>
      </c>
      <c r="V12" s="238"/>
      <c r="W12" s="238">
        <f>V12*G12</f>
        <v>0</v>
      </c>
      <c r="X12" s="238"/>
      <c r="Y12" s="238">
        <f t="shared" si="6"/>
        <v>0</v>
      </c>
      <c r="Z12" s="238"/>
      <c r="AA12" s="238">
        <f t="shared" si="7"/>
        <v>0</v>
      </c>
      <c r="AB12" s="238"/>
      <c r="AC12" s="238">
        <f t="shared" si="8"/>
        <v>0</v>
      </c>
      <c r="AD12" s="238"/>
      <c r="AE12" s="238">
        <f t="shared" si="9"/>
        <v>0</v>
      </c>
      <c r="AF12" s="238"/>
      <c r="AG12" s="238">
        <f t="shared" si="10"/>
        <v>0</v>
      </c>
      <c r="AH12" s="238"/>
      <c r="AI12" s="238"/>
      <c r="AJ12" s="238"/>
      <c r="AK12" s="238">
        <f t="shared" si="11"/>
        <v>0</v>
      </c>
      <c r="AL12" s="238"/>
      <c r="AM12" s="238">
        <f t="shared" si="12"/>
        <v>0</v>
      </c>
      <c r="AN12" s="238"/>
      <c r="AO12" s="238">
        <f t="shared" si="13"/>
        <v>0</v>
      </c>
      <c r="AP12" s="238"/>
      <c r="AQ12" s="238">
        <f t="shared" si="14"/>
        <v>0</v>
      </c>
      <c r="AR12" s="238"/>
      <c r="AS12" s="238">
        <f t="shared" si="15"/>
        <v>0</v>
      </c>
      <c r="AT12" s="238"/>
      <c r="AU12" s="238">
        <f t="shared" si="16"/>
        <v>0</v>
      </c>
      <c r="AV12" s="238"/>
      <c r="AW12" s="238">
        <f t="shared" si="17"/>
        <v>0</v>
      </c>
      <c r="AX12" s="238"/>
      <c r="AY12" s="238">
        <f t="shared" si="18"/>
        <v>0</v>
      </c>
      <c r="AZ12" s="238"/>
      <c r="BA12" s="238">
        <f t="shared" si="19"/>
        <v>0</v>
      </c>
      <c r="BB12" s="238"/>
      <c r="BC12" s="238">
        <f t="shared" si="20"/>
        <v>0</v>
      </c>
      <c r="BD12" s="238"/>
      <c r="BE12" s="40">
        <f t="shared" si="21"/>
        <v>0</v>
      </c>
      <c r="BF12" s="238"/>
      <c r="BG12" s="238">
        <f t="shared" si="33"/>
        <v>0</v>
      </c>
      <c r="BH12" s="238"/>
      <c r="BI12" s="238">
        <f t="shared" si="22"/>
        <v>0</v>
      </c>
      <c r="BJ12" s="238"/>
      <c r="BK12" s="252"/>
      <c r="BL12" s="238"/>
      <c r="BM12" s="238">
        <f t="shared" si="34"/>
        <v>0</v>
      </c>
      <c r="BN12" s="238">
        <v>43.7</v>
      </c>
      <c r="BO12" s="238">
        <f t="shared" si="23"/>
        <v>25346</v>
      </c>
      <c r="BP12" s="238">
        <v>35</v>
      </c>
      <c r="BQ12" s="238">
        <f t="shared" si="24"/>
        <v>20300</v>
      </c>
      <c r="BR12" s="238"/>
      <c r="BS12" s="238">
        <f t="shared" si="25"/>
        <v>0</v>
      </c>
      <c r="BT12" s="238"/>
      <c r="BU12" s="238">
        <f t="shared" si="26"/>
        <v>0</v>
      </c>
      <c r="BV12" s="238"/>
      <c r="BW12" s="252"/>
      <c r="BX12" s="238"/>
      <c r="BY12" s="238">
        <f t="shared" si="27"/>
        <v>0</v>
      </c>
      <c r="BZ12" s="238"/>
      <c r="CA12" s="238">
        <f t="shared" si="28"/>
        <v>0</v>
      </c>
      <c r="CB12" s="238"/>
      <c r="CC12" s="238">
        <f t="shared" si="29"/>
        <v>0</v>
      </c>
      <c r="CD12" s="238"/>
      <c r="CE12" s="238">
        <f t="shared" si="30"/>
        <v>0</v>
      </c>
      <c r="CF12" s="238"/>
      <c r="CG12" s="238">
        <f t="shared" si="31"/>
        <v>0</v>
      </c>
      <c r="CH12" s="238">
        <f t="shared" si="32"/>
        <v>78.7</v>
      </c>
      <c r="CI12" s="238">
        <f t="shared" si="32"/>
        <v>45646</v>
      </c>
      <c r="CJ12" s="35"/>
      <c r="CK12" s="35"/>
      <c r="CL12" s="35"/>
    </row>
    <row r="13" spans="1:90" ht="12.75" customHeight="1">
      <c r="A13" s="238">
        <v>4</v>
      </c>
      <c r="B13" s="506" t="s">
        <v>169</v>
      </c>
      <c r="C13" s="507"/>
      <c r="D13" s="507"/>
      <c r="E13" s="508"/>
      <c r="F13" s="215" t="s">
        <v>170</v>
      </c>
      <c r="G13" s="215">
        <v>800</v>
      </c>
      <c r="H13" s="238"/>
      <c r="I13" s="238">
        <f t="shared" si="0"/>
        <v>0</v>
      </c>
      <c r="J13" s="238"/>
      <c r="K13" s="238">
        <f t="shared" si="1"/>
        <v>0</v>
      </c>
      <c r="L13" s="238"/>
      <c r="M13" s="238">
        <f t="shared" si="2"/>
        <v>0</v>
      </c>
      <c r="N13" s="238"/>
      <c r="O13" s="238">
        <f t="shared" si="3"/>
        <v>0</v>
      </c>
      <c r="P13" s="238"/>
      <c r="Q13" s="238"/>
      <c r="R13" s="238"/>
      <c r="S13" s="238">
        <f t="shared" si="4"/>
        <v>0</v>
      </c>
      <c r="T13" s="238"/>
      <c r="U13" s="238">
        <f t="shared" si="5"/>
        <v>0</v>
      </c>
      <c r="V13" s="238"/>
      <c r="W13" s="238">
        <f>V13*G13</f>
        <v>0</v>
      </c>
      <c r="X13" s="238"/>
      <c r="Y13" s="238">
        <f t="shared" si="6"/>
        <v>0</v>
      </c>
      <c r="Z13" s="238"/>
      <c r="AA13" s="238">
        <f t="shared" si="7"/>
        <v>0</v>
      </c>
      <c r="AB13" s="238"/>
      <c r="AC13" s="238">
        <f t="shared" si="8"/>
        <v>0</v>
      </c>
      <c r="AD13" s="238"/>
      <c r="AE13" s="238">
        <f t="shared" si="9"/>
        <v>0</v>
      </c>
      <c r="AF13" s="238"/>
      <c r="AG13" s="238">
        <f t="shared" si="10"/>
        <v>0</v>
      </c>
      <c r="AH13" s="238"/>
      <c r="AI13" s="238"/>
      <c r="AJ13" s="238"/>
      <c r="AK13" s="238">
        <f t="shared" si="11"/>
        <v>0</v>
      </c>
      <c r="AL13" s="238"/>
      <c r="AM13" s="238">
        <f t="shared" si="12"/>
        <v>0</v>
      </c>
      <c r="AN13" s="238">
        <v>8.8</v>
      </c>
      <c r="AO13" s="238">
        <f t="shared" si="13"/>
        <v>7040.000000000001</v>
      </c>
      <c r="AP13" s="238"/>
      <c r="AQ13" s="238">
        <f t="shared" si="14"/>
        <v>0</v>
      </c>
      <c r="AR13" s="238"/>
      <c r="AS13" s="238">
        <f t="shared" si="15"/>
        <v>0</v>
      </c>
      <c r="AT13" s="238"/>
      <c r="AU13" s="238">
        <f t="shared" si="16"/>
        <v>0</v>
      </c>
      <c r="AV13" s="238"/>
      <c r="AW13" s="238">
        <f t="shared" si="17"/>
        <v>0</v>
      </c>
      <c r="AX13" s="238">
        <v>17.5</v>
      </c>
      <c r="AY13" s="238">
        <f t="shared" si="18"/>
        <v>14000</v>
      </c>
      <c r="AZ13" s="238"/>
      <c r="BA13" s="238">
        <f t="shared" si="19"/>
        <v>0</v>
      </c>
      <c r="BB13" s="238"/>
      <c r="BC13" s="238">
        <f t="shared" si="20"/>
        <v>0</v>
      </c>
      <c r="BD13" s="238"/>
      <c r="BE13" s="40">
        <f t="shared" si="21"/>
        <v>0</v>
      </c>
      <c r="BF13" s="238"/>
      <c r="BG13" s="238">
        <f t="shared" si="33"/>
        <v>0</v>
      </c>
      <c r="BH13" s="238"/>
      <c r="BI13" s="238">
        <f t="shared" si="22"/>
        <v>0</v>
      </c>
      <c r="BJ13" s="238"/>
      <c r="BK13" s="252"/>
      <c r="BL13" s="238"/>
      <c r="BM13" s="238">
        <f t="shared" si="34"/>
        <v>0</v>
      </c>
      <c r="BN13" s="238"/>
      <c r="BO13" s="238">
        <f t="shared" si="23"/>
        <v>0</v>
      </c>
      <c r="BP13" s="238">
        <v>17.6</v>
      </c>
      <c r="BQ13" s="238">
        <f t="shared" si="24"/>
        <v>14080.000000000002</v>
      </c>
      <c r="BR13" s="238">
        <v>17.6</v>
      </c>
      <c r="BS13" s="238">
        <f t="shared" si="25"/>
        <v>14080.000000000002</v>
      </c>
      <c r="BT13" s="238"/>
      <c r="BU13" s="238">
        <f t="shared" si="26"/>
        <v>0</v>
      </c>
      <c r="BV13" s="238"/>
      <c r="BW13" s="252"/>
      <c r="BX13" s="238">
        <f>17.6*0</f>
        <v>0</v>
      </c>
      <c r="BY13" s="238">
        <f t="shared" si="27"/>
        <v>0</v>
      </c>
      <c r="BZ13" s="238">
        <v>17.6</v>
      </c>
      <c r="CA13" s="238">
        <f t="shared" si="28"/>
        <v>14080.000000000002</v>
      </c>
      <c r="CB13" s="238">
        <v>17.6</v>
      </c>
      <c r="CC13" s="238">
        <f t="shared" si="29"/>
        <v>14080.000000000002</v>
      </c>
      <c r="CD13" s="238">
        <f>17.6</f>
        <v>17.6</v>
      </c>
      <c r="CE13" s="238">
        <f t="shared" si="30"/>
        <v>14080.000000000002</v>
      </c>
      <c r="CF13" s="238">
        <f>17.6*0</f>
        <v>0</v>
      </c>
      <c r="CG13" s="238">
        <f t="shared" si="31"/>
        <v>0</v>
      </c>
      <c r="CH13" s="238">
        <f t="shared" si="32"/>
        <v>114.30000000000001</v>
      </c>
      <c r="CI13" s="238">
        <f t="shared" si="32"/>
        <v>91440</v>
      </c>
      <c r="CJ13" s="35"/>
      <c r="CK13" s="35"/>
      <c r="CL13" s="35"/>
    </row>
    <row r="14" spans="1:90" ht="12.75">
      <c r="A14" s="238">
        <v>5</v>
      </c>
      <c r="B14" s="251" t="s">
        <v>171</v>
      </c>
      <c r="C14" s="248"/>
      <c r="D14" s="248"/>
      <c r="E14" s="249"/>
      <c r="F14" s="215" t="s">
        <v>153</v>
      </c>
      <c r="G14" s="215">
        <v>400</v>
      </c>
      <c r="H14" s="245">
        <f>30+457.27</f>
        <v>487.27</v>
      </c>
      <c r="I14" s="238">
        <f t="shared" si="0"/>
        <v>194908</v>
      </c>
      <c r="J14" s="245">
        <f>150+493.3525</f>
        <v>643.3525</v>
      </c>
      <c r="K14" s="238">
        <f t="shared" si="1"/>
        <v>257341</v>
      </c>
      <c r="L14" s="238">
        <v>40</v>
      </c>
      <c r="M14" s="238">
        <f t="shared" si="2"/>
        <v>16000</v>
      </c>
      <c r="N14" s="245">
        <f>30+604.335</f>
        <v>634.335</v>
      </c>
      <c r="O14" s="238">
        <f t="shared" si="3"/>
        <v>253734</v>
      </c>
      <c r="P14" s="238"/>
      <c r="Q14" s="238"/>
      <c r="R14" s="245">
        <f>30+210.4675</f>
        <v>240.4675</v>
      </c>
      <c r="S14" s="238">
        <f t="shared" si="4"/>
        <v>96187</v>
      </c>
      <c r="T14" s="238">
        <v>100</v>
      </c>
      <c r="U14" s="238">
        <f t="shared" si="5"/>
        <v>40000</v>
      </c>
      <c r="V14" s="238">
        <v>100</v>
      </c>
      <c r="W14" s="238">
        <f aca="true" t="shared" si="35" ref="W14:W62">V14*G14</f>
        <v>40000</v>
      </c>
      <c r="X14" s="238">
        <v>50</v>
      </c>
      <c r="Y14" s="238">
        <f t="shared" si="6"/>
        <v>20000</v>
      </c>
      <c r="Z14" s="238">
        <v>30</v>
      </c>
      <c r="AA14" s="238">
        <f t="shared" si="7"/>
        <v>12000</v>
      </c>
      <c r="AB14" s="238">
        <v>30</v>
      </c>
      <c r="AC14" s="238">
        <f t="shared" si="8"/>
        <v>12000</v>
      </c>
      <c r="AD14" s="238"/>
      <c r="AE14" s="238">
        <f t="shared" si="9"/>
        <v>0</v>
      </c>
      <c r="AF14" s="238">
        <v>30</v>
      </c>
      <c r="AG14" s="238">
        <f t="shared" si="10"/>
        <v>12000</v>
      </c>
      <c r="AH14" s="238"/>
      <c r="AI14" s="238"/>
      <c r="AJ14" s="238"/>
      <c r="AK14" s="238">
        <f t="shared" si="11"/>
        <v>0</v>
      </c>
      <c r="AL14" s="238"/>
      <c r="AM14" s="238">
        <f t="shared" si="12"/>
        <v>0</v>
      </c>
      <c r="AN14" s="238"/>
      <c r="AO14" s="238">
        <f t="shared" si="13"/>
        <v>0</v>
      </c>
      <c r="AP14" s="238"/>
      <c r="AQ14" s="238">
        <f t="shared" si="14"/>
        <v>0</v>
      </c>
      <c r="AR14" s="238"/>
      <c r="AS14" s="238">
        <f t="shared" si="15"/>
        <v>0</v>
      </c>
      <c r="AT14" s="238"/>
      <c r="AU14" s="238">
        <f t="shared" si="16"/>
        <v>0</v>
      </c>
      <c r="AV14" s="238"/>
      <c r="AW14" s="238">
        <f t="shared" si="17"/>
        <v>0</v>
      </c>
      <c r="AX14" s="238"/>
      <c r="AY14" s="238">
        <f t="shared" si="18"/>
        <v>0</v>
      </c>
      <c r="AZ14" s="238"/>
      <c r="BA14" s="238">
        <f t="shared" si="19"/>
        <v>0</v>
      </c>
      <c r="BB14" s="238">
        <v>20</v>
      </c>
      <c r="BC14" s="238">
        <f t="shared" si="20"/>
        <v>8000</v>
      </c>
      <c r="BD14" s="238">
        <v>50</v>
      </c>
      <c r="BE14" s="40">
        <f t="shared" si="21"/>
        <v>20000</v>
      </c>
      <c r="BF14" s="238"/>
      <c r="BG14" s="238">
        <f t="shared" si="33"/>
        <v>0</v>
      </c>
      <c r="BH14" s="238"/>
      <c r="BI14" s="238">
        <f t="shared" si="22"/>
        <v>0</v>
      </c>
      <c r="BJ14" s="238"/>
      <c r="BK14" s="238"/>
      <c r="BL14" s="238"/>
      <c r="BM14" s="238">
        <f t="shared" si="34"/>
        <v>0</v>
      </c>
      <c r="BN14" s="238"/>
      <c r="BO14" s="238">
        <f t="shared" si="23"/>
        <v>0</v>
      </c>
      <c r="BP14" s="238"/>
      <c r="BQ14" s="238">
        <f t="shared" si="24"/>
        <v>0</v>
      </c>
      <c r="BR14" s="238"/>
      <c r="BS14" s="238">
        <f t="shared" si="25"/>
        <v>0</v>
      </c>
      <c r="BT14" s="238"/>
      <c r="BU14" s="238">
        <f t="shared" si="26"/>
        <v>0</v>
      </c>
      <c r="BV14" s="238"/>
      <c r="BW14" s="238"/>
      <c r="BX14" s="238"/>
      <c r="BY14" s="238">
        <f t="shared" si="27"/>
        <v>0</v>
      </c>
      <c r="BZ14" s="238"/>
      <c r="CA14" s="238">
        <f t="shared" si="28"/>
        <v>0</v>
      </c>
      <c r="CB14" s="238"/>
      <c r="CC14" s="238">
        <f t="shared" si="29"/>
        <v>0</v>
      </c>
      <c r="CD14" s="238"/>
      <c r="CE14" s="238">
        <f t="shared" si="30"/>
        <v>0</v>
      </c>
      <c r="CF14" s="238"/>
      <c r="CG14" s="238">
        <f t="shared" si="31"/>
        <v>0</v>
      </c>
      <c r="CH14" s="238">
        <f t="shared" si="32"/>
        <v>2455.425</v>
      </c>
      <c r="CI14" s="238">
        <f t="shared" si="32"/>
        <v>982170</v>
      </c>
      <c r="CJ14" s="35"/>
      <c r="CK14" s="35"/>
      <c r="CL14" s="35"/>
    </row>
    <row r="15" spans="1:90" ht="12.75">
      <c r="A15" s="238">
        <v>6</v>
      </c>
      <c r="B15" s="251" t="s">
        <v>172</v>
      </c>
      <c r="C15" s="299"/>
      <c r="D15" s="299"/>
      <c r="E15" s="300"/>
      <c r="F15" s="215" t="s">
        <v>153</v>
      </c>
      <c r="G15" s="215">
        <v>400</v>
      </c>
      <c r="H15" s="238"/>
      <c r="I15" s="238">
        <f t="shared" si="0"/>
        <v>0</v>
      </c>
      <c r="J15" s="238"/>
      <c r="K15" s="238">
        <f t="shared" si="1"/>
        <v>0</v>
      </c>
      <c r="L15" s="238"/>
      <c r="M15" s="238">
        <f t="shared" si="2"/>
        <v>0</v>
      </c>
      <c r="N15" s="238"/>
      <c r="O15" s="238">
        <f t="shared" si="3"/>
        <v>0</v>
      </c>
      <c r="P15" s="238"/>
      <c r="Q15" s="238"/>
      <c r="R15" s="238"/>
      <c r="S15" s="238">
        <f t="shared" si="4"/>
        <v>0</v>
      </c>
      <c r="T15" s="238"/>
      <c r="U15" s="238">
        <f t="shared" si="5"/>
        <v>0</v>
      </c>
      <c r="V15" s="238"/>
      <c r="W15" s="238">
        <f t="shared" si="35"/>
        <v>0</v>
      </c>
      <c r="X15" s="238"/>
      <c r="Y15" s="238">
        <f t="shared" si="6"/>
        <v>0</v>
      </c>
      <c r="Z15" s="238"/>
      <c r="AA15" s="238">
        <f t="shared" si="7"/>
        <v>0</v>
      </c>
      <c r="AB15" s="238"/>
      <c r="AC15" s="238">
        <f t="shared" si="8"/>
        <v>0</v>
      </c>
      <c r="AD15" s="238"/>
      <c r="AE15" s="238">
        <f t="shared" si="9"/>
        <v>0</v>
      </c>
      <c r="AF15" s="238"/>
      <c r="AG15" s="238">
        <f t="shared" si="10"/>
        <v>0</v>
      </c>
      <c r="AH15" s="238"/>
      <c r="AI15" s="238"/>
      <c r="AJ15" s="238"/>
      <c r="AK15" s="238">
        <f t="shared" si="11"/>
        <v>0</v>
      </c>
      <c r="AL15" s="238"/>
      <c r="AM15" s="238">
        <f t="shared" si="12"/>
        <v>0</v>
      </c>
      <c r="AN15" s="238"/>
      <c r="AO15" s="238">
        <f t="shared" si="13"/>
        <v>0</v>
      </c>
      <c r="AP15" s="238"/>
      <c r="AQ15" s="238">
        <f t="shared" si="14"/>
        <v>0</v>
      </c>
      <c r="AR15" s="238"/>
      <c r="AS15" s="238">
        <f t="shared" si="15"/>
        <v>0</v>
      </c>
      <c r="AT15" s="238"/>
      <c r="AU15" s="238">
        <f t="shared" si="16"/>
        <v>0</v>
      </c>
      <c r="AV15" s="238"/>
      <c r="AW15" s="238">
        <f t="shared" si="17"/>
        <v>0</v>
      </c>
      <c r="AX15" s="238"/>
      <c r="AY15" s="238">
        <f t="shared" si="18"/>
        <v>0</v>
      </c>
      <c r="AZ15" s="238"/>
      <c r="BA15" s="238">
        <f t="shared" si="19"/>
        <v>0</v>
      </c>
      <c r="BB15" s="238"/>
      <c r="BC15" s="238">
        <f t="shared" si="20"/>
        <v>0</v>
      </c>
      <c r="BD15" s="238"/>
      <c r="BE15" s="40">
        <f t="shared" si="21"/>
        <v>0</v>
      </c>
      <c r="BF15" s="238"/>
      <c r="BG15" s="238">
        <f t="shared" si="33"/>
        <v>0</v>
      </c>
      <c r="BH15" s="238"/>
      <c r="BI15" s="238">
        <f t="shared" si="22"/>
        <v>0</v>
      </c>
      <c r="BJ15" s="238"/>
      <c r="BK15" s="238"/>
      <c r="BL15" s="238"/>
      <c r="BM15" s="238">
        <f t="shared" si="34"/>
        <v>0</v>
      </c>
      <c r="BN15" s="238"/>
      <c r="BO15" s="238">
        <f t="shared" si="23"/>
        <v>0</v>
      </c>
      <c r="BP15" s="238"/>
      <c r="BQ15" s="238">
        <f t="shared" si="24"/>
        <v>0</v>
      </c>
      <c r="BR15" s="238"/>
      <c r="BS15" s="238">
        <f t="shared" si="25"/>
        <v>0</v>
      </c>
      <c r="BT15" s="238"/>
      <c r="BU15" s="238">
        <f t="shared" si="26"/>
        <v>0</v>
      </c>
      <c r="BV15" s="238"/>
      <c r="BW15" s="238"/>
      <c r="BX15" s="238"/>
      <c r="BY15" s="238">
        <f t="shared" si="27"/>
        <v>0</v>
      </c>
      <c r="BZ15" s="238"/>
      <c r="CA15" s="238">
        <f t="shared" si="28"/>
        <v>0</v>
      </c>
      <c r="CB15" s="238"/>
      <c r="CC15" s="238">
        <f t="shared" si="29"/>
        <v>0</v>
      </c>
      <c r="CD15" s="238"/>
      <c r="CE15" s="238">
        <f t="shared" si="30"/>
        <v>0</v>
      </c>
      <c r="CF15" s="238"/>
      <c r="CG15" s="238">
        <f t="shared" si="31"/>
        <v>0</v>
      </c>
      <c r="CH15" s="238">
        <f t="shared" si="32"/>
        <v>0</v>
      </c>
      <c r="CI15" s="238">
        <f t="shared" si="32"/>
        <v>0</v>
      </c>
      <c r="CJ15" s="35"/>
      <c r="CK15" s="35"/>
      <c r="CL15" s="35"/>
    </row>
    <row r="16" spans="1:90" ht="12.75">
      <c r="A16" s="238">
        <v>7</v>
      </c>
      <c r="B16" s="251" t="s">
        <v>173</v>
      </c>
      <c r="C16" s="248"/>
      <c r="D16" s="248"/>
      <c r="E16" s="249"/>
      <c r="F16" s="215" t="s">
        <v>153</v>
      </c>
      <c r="G16" s="215">
        <v>1100</v>
      </c>
      <c r="H16" s="238"/>
      <c r="I16" s="238">
        <f t="shared" si="0"/>
        <v>0</v>
      </c>
      <c r="J16" s="238"/>
      <c r="K16" s="238">
        <f t="shared" si="1"/>
        <v>0</v>
      </c>
      <c r="L16" s="238"/>
      <c r="M16" s="238">
        <f t="shared" si="2"/>
        <v>0</v>
      </c>
      <c r="N16" s="238"/>
      <c r="O16" s="238">
        <f t="shared" si="3"/>
        <v>0</v>
      </c>
      <c r="P16" s="238"/>
      <c r="Q16" s="238"/>
      <c r="R16" s="238"/>
      <c r="S16" s="238">
        <f t="shared" si="4"/>
        <v>0</v>
      </c>
      <c r="T16" s="238"/>
      <c r="U16" s="238">
        <f t="shared" si="5"/>
        <v>0</v>
      </c>
      <c r="V16" s="238"/>
      <c r="W16" s="238">
        <f t="shared" si="35"/>
        <v>0</v>
      </c>
      <c r="X16" s="238"/>
      <c r="Y16" s="238">
        <f t="shared" si="6"/>
        <v>0</v>
      </c>
      <c r="Z16" s="238"/>
      <c r="AA16" s="238">
        <f t="shared" si="7"/>
        <v>0</v>
      </c>
      <c r="AB16" s="238"/>
      <c r="AC16" s="238">
        <f t="shared" si="8"/>
        <v>0</v>
      </c>
      <c r="AD16" s="238"/>
      <c r="AE16" s="238">
        <f t="shared" si="9"/>
        <v>0</v>
      </c>
      <c r="AF16" s="238"/>
      <c r="AG16" s="238">
        <f t="shared" si="10"/>
        <v>0</v>
      </c>
      <c r="AH16" s="238"/>
      <c r="AI16" s="238"/>
      <c r="AJ16" s="238"/>
      <c r="AK16" s="238">
        <f t="shared" si="11"/>
        <v>0</v>
      </c>
      <c r="AL16" s="238"/>
      <c r="AM16" s="238">
        <f t="shared" si="12"/>
        <v>0</v>
      </c>
      <c r="AN16" s="238"/>
      <c r="AO16" s="238">
        <f t="shared" si="13"/>
        <v>0</v>
      </c>
      <c r="AP16" s="238"/>
      <c r="AQ16" s="238">
        <f t="shared" si="14"/>
        <v>0</v>
      </c>
      <c r="AR16" s="238"/>
      <c r="AS16" s="238">
        <f t="shared" si="15"/>
        <v>0</v>
      </c>
      <c r="AT16" s="238"/>
      <c r="AU16" s="238">
        <f t="shared" si="16"/>
        <v>0</v>
      </c>
      <c r="AV16" s="238"/>
      <c r="AW16" s="238">
        <f t="shared" si="17"/>
        <v>0</v>
      </c>
      <c r="AX16" s="238"/>
      <c r="AY16" s="238">
        <f t="shared" si="18"/>
        <v>0</v>
      </c>
      <c r="AZ16" s="238"/>
      <c r="BA16" s="238">
        <f t="shared" si="19"/>
        <v>0</v>
      </c>
      <c r="BB16" s="238"/>
      <c r="BC16" s="238">
        <f t="shared" si="20"/>
        <v>0</v>
      </c>
      <c r="BD16" s="238"/>
      <c r="BE16" s="40">
        <f t="shared" si="21"/>
        <v>0</v>
      </c>
      <c r="BF16" s="238"/>
      <c r="BG16" s="238">
        <f t="shared" si="33"/>
        <v>0</v>
      </c>
      <c r="BH16" s="238"/>
      <c r="BI16" s="238">
        <f t="shared" si="22"/>
        <v>0</v>
      </c>
      <c r="BJ16" s="238"/>
      <c r="BK16" s="238"/>
      <c r="BL16" s="238"/>
      <c r="BM16" s="238">
        <f t="shared" si="34"/>
        <v>0</v>
      </c>
      <c r="BN16" s="238"/>
      <c r="BO16" s="238">
        <f t="shared" si="23"/>
        <v>0</v>
      </c>
      <c r="BP16" s="238"/>
      <c r="BQ16" s="238">
        <f t="shared" si="24"/>
        <v>0</v>
      </c>
      <c r="BR16" s="238"/>
      <c r="BS16" s="238">
        <f t="shared" si="25"/>
        <v>0</v>
      </c>
      <c r="BT16" s="238"/>
      <c r="BU16" s="238">
        <f t="shared" si="26"/>
        <v>0</v>
      </c>
      <c r="BV16" s="238"/>
      <c r="BW16" s="238"/>
      <c r="BX16" s="238"/>
      <c r="BY16" s="238">
        <f t="shared" si="27"/>
        <v>0</v>
      </c>
      <c r="BZ16" s="238"/>
      <c r="CA16" s="238">
        <f t="shared" si="28"/>
        <v>0</v>
      </c>
      <c r="CB16" s="238"/>
      <c r="CC16" s="238">
        <f t="shared" si="29"/>
        <v>0</v>
      </c>
      <c r="CD16" s="238"/>
      <c r="CE16" s="238">
        <f t="shared" si="30"/>
        <v>0</v>
      </c>
      <c r="CF16" s="238"/>
      <c r="CG16" s="238">
        <f t="shared" si="31"/>
        <v>0</v>
      </c>
      <c r="CH16" s="238">
        <f t="shared" si="32"/>
        <v>0</v>
      </c>
      <c r="CI16" s="238">
        <f t="shared" si="32"/>
        <v>0</v>
      </c>
      <c r="CJ16" s="35"/>
      <c r="CK16" s="35"/>
      <c r="CL16" s="35"/>
    </row>
    <row r="17" spans="1:90" ht="15">
      <c r="A17" s="238"/>
      <c r="B17" s="474" t="s">
        <v>174</v>
      </c>
      <c r="C17" s="475"/>
      <c r="D17" s="475"/>
      <c r="E17" s="476"/>
      <c r="F17" s="215"/>
      <c r="G17" s="215"/>
      <c r="H17" s="238"/>
      <c r="I17" s="238">
        <f t="shared" si="0"/>
        <v>0</v>
      </c>
      <c r="J17" s="238"/>
      <c r="K17" s="238">
        <f t="shared" si="1"/>
        <v>0</v>
      </c>
      <c r="L17" s="238"/>
      <c r="M17" s="238">
        <f t="shared" si="2"/>
        <v>0</v>
      </c>
      <c r="N17" s="238"/>
      <c r="O17" s="238">
        <f t="shared" si="3"/>
        <v>0</v>
      </c>
      <c r="P17" s="238"/>
      <c r="Q17" s="238"/>
      <c r="R17" s="238"/>
      <c r="S17" s="238">
        <f t="shared" si="4"/>
        <v>0</v>
      </c>
      <c r="T17" s="238"/>
      <c r="U17" s="238">
        <f t="shared" si="5"/>
        <v>0</v>
      </c>
      <c r="V17" s="238"/>
      <c r="W17" s="238">
        <f t="shared" si="35"/>
        <v>0</v>
      </c>
      <c r="X17" s="238"/>
      <c r="Y17" s="238">
        <f t="shared" si="6"/>
        <v>0</v>
      </c>
      <c r="Z17" s="238"/>
      <c r="AA17" s="238">
        <f t="shared" si="7"/>
        <v>0</v>
      </c>
      <c r="AB17" s="238"/>
      <c r="AC17" s="238">
        <f t="shared" si="8"/>
        <v>0</v>
      </c>
      <c r="AD17" s="238"/>
      <c r="AE17" s="238">
        <f t="shared" si="9"/>
        <v>0</v>
      </c>
      <c r="AF17" s="238"/>
      <c r="AG17" s="238">
        <f t="shared" si="10"/>
        <v>0</v>
      </c>
      <c r="AH17" s="238"/>
      <c r="AI17" s="238"/>
      <c r="AJ17" s="238"/>
      <c r="AK17" s="238">
        <f t="shared" si="11"/>
        <v>0</v>
      </c>
      <c r="AL17" s="238"/>
      <c r="AM17" s="238">
        <f t="shared" si="12"/>
        <v>0</v>
      </c>
      <c r="AN17" s="238"/>
      <c r="AO17" s="238">
        <f t="shared" si="13"/>
        <v>0</v>
      </c>
      <c r="AP17" s="238"/>
      <c r="AQ17" s="238">
        <f t="shared" si="14"/>
        <v>0</v>
      </c>
      <c r="AR17" s="238"/>
      <c r="AS17" s="238">
        <f t="shared" si="15"/>
        <v>0</v>
      </c>
      <c r="AT17" s="238"/>
      <c r="AU17" s="238">
        <f t="shared" si="16"/>
        <v>0</v>
      </c>
      <c r="AV17" s="238"/>
      <c r="AW17" s="238">
        <f t="shared" si="17"/>
        <v>0</v>
      </c>
      <c r="AX17" s="238"/>
      <c r="AY17" s="238">
        <f t="shared" si="18"/>
        <v>0</v>
      </c>
      <c r="AZ17" s="238"/>
      <c r="BA17" s="238">
        <f t="shared" si="19"/>
        <v>0</v>
      </c>
      <c r="BB17" s="238"/>
      <c r="BC17" s="238">
        <f t="shared" si="20"/>
        <v>0</v>
      </c>
      <c r="BD17" s="238"/>
      <c r="BE17" s="40">
        <f t="shared" si="21"/>
        <v>0</v>
      </c>
      <c r="BF17" s="238"/>
      <c r="BG17" s="238">
        <f t="shared" si="33"/>
        <v>0</v>
      </c>
      <c r="BH17" s="238"/>
      <c r="BI17" s="238">
        <f t="shared" si="22"/>
        <v>0</v>
      </c>
      <c r="BJ17" s="238"/>
      <c r="BK17" s="238"/>
      <c r="BL17" s="238"/>
      <c r="BM17" s="238">
        <f t="shared" si="34"/>
        <v>0</v>
      </c>
      <c r="BN17" s="238"/>
      <c r="BO17" s="238">
        <f t="shared" si="23"/>
        <v>0</v>
      </c>
      <c r="BP17" s="238"/>
      <c r="BQ17" s="238">
        <f t="shared" si="24"/>
        <v>0</v>
      </c>
      <c r="BR17" s="238"/>
      <c r="BS17" s="238">
        <f t="shared" si="25"/>
        <v>0</v>
      </c>
      <c r="BT17" s="238"/>
      <c r="BU17" s="238">
        <f t="shared" si="26"/>
        <v>0</v>
      </c>
      <c r="BV17" s="238"/>
      <c r="BW17" s="238"/>
      <c r="BX17" s="238"/>
      <c r="BY17" s="238">
        <f t="shared" si="27"/>
        <v>0</v>
      </c>
      <c r="BZ17" s="238"/>
      <c r="CA17" s="238">
        <f t="shared" si="28"/>
        <v>0</v>
      </c>
      <c r="CB17" s="238"/>
      <c r="CC17" s="238">
        <f t="shared" si="29"/>
        <v>0</v>
      </c>
      <c r="CD17" s="238"/>
      <c r="CE17" s="238">
        <f t="shared" si="30"/>
        <v>0</v>
      </c>
      <c r="CF17" s="238"/>
      <c r="CG17" s="238">
        <f t="shared" si="31"/>
        <v>0</v>
      </c>
      <c r="CH17" s="238">
        <f t="shared" si="32"/>
        <v>0</v>
      </c>
      <c r="CI17" s="238">
        <f t="shared" si="32"/>
        <v>0</v>
      </c>
      <c r="CJ17" s="35"/>
      <c r="CK17" s="35"/>
      <c r="CL17" s="35"/>
    </row>
    <row r="18" spans="1:90" ht="12.75" customHeight="1">
      <c r="A18" s="238">
        <v>8</v>
      </c>
      <c r="B18" s="506" t="s">
        <v>175</v>
      </c>
      <c r="C18" s="507"/>
      <c r="D18" s="507"/>
      <c r="E18" s="508"/>
      <c r="F18" s="215" t="s">
        <v>176</v>
      </c>
      <c r="G18" s="215">
        <v>350</v>
      </c>
      <c r="H18" s="238"/>
      <c r="I18" s="238">
        <f t="shared" si="0"/>
        <v>0</v>
      </c>
      <c r="J18" s="238"/>
      <c r="K18" s="238">
        <f t="shared" si="1"/>
        <v>0</v>
      </c>
      <c r="L18" s="238"/>
      <c r="M18" s="238">
        <f t="shared" si="2"/>
        <v>0</v>
      </c>
      <c r="N18" s="238"/>
      <c r="O18" s="238">
        <f t="shared" si="3"/>
        <v>0</v>
      </c>
      <c r="P18" s="238"/>
      <c r="Q18" s="238"/>
      <c r="R18" s="238"/>
      <c r="S18" s="238">
        <f t="shared" si="4"/>
        <v>0</v>
      </c>
      <c r="T18" s="238"/>
      <c r="U18" s="238">
        <f t="shared" si="5"/>
        <v>0</v>
      </c>
      <c r="V18" s="238"/>
      <c r="W18" s="238">
        <f t="shared" si="35"/>
        <v>0</v>
      </c>
      <c r="X18" s="238"/>
      <c r="Y18" s="238">
        <f t="shared" si="6"/>
        <v>0</v>
      </c>
      <c r="Z18" s="238"/>
      <c r="AA18" s="238">
        <f t="shared" si="7"/>
        <v>0</v>
      </c>
      <c r="AB18" s="238"/>
      <c r="AC18" s="238">
        <f t="shared" si="8"/>
        <v>0</v>
      </c>
      <c r="AD18" s="238"/>
      <c r="AE18" s="238">
        <f t="shared" si="9"/>
        <v>0</v>
      </c>
      <c r="AF18" s="238"/>
      <c r="AG18" s="238">
        <f t="shared" si="10"/>
        <v>0</v>
      </c>
      <c r="AH18" s="238"/>
      <c r="AI18" s="238"/>
      <c r="AJ18" s="238"/>
      <c r="AK18" s="238">
        <f t="shared" si="11"/>
        <v>0</v>
      </c>
      <c r="AL18" s="238"/>
      <c r="AM18" s="238">
        <f t="shared" si="12"/>
        <v>0</v>
      </c>
      <c r="AN18" s="238"/>
      <c r="AO18" s="238">
        <f t="shared" si="13"/>
        <v>0</v>
      </c>
      <c r="AP18" s="238"/>
      <c r="AQ18" s="238">
        <f t="shared" si="14"/>
        <v>0</v>
      </c>
      <c r="AR18" s="238"/>
      <c r="AS18" s="238">
        <f t="shared" si="15"/>
        <v>0</v>
      </c>
      <c r="AT18" s="238"/>
      <c r="AU18" s="238">
        <f t="shared" si="16"/>
        <v>0</v>
      </c>
      <c r="AV18" s="238"/>
      <c r="AW18" s="238">
        <f t="shared" si="17"/>
        <v>0</v>
      </c>
      <c r="AX18" s="238"/>
      <c r="AY18" s="238">
        <f t="shared" si="18"/>
        <v>0</v>
      </c>
      <c r="AZ18" s="238">
        <v>60</v>
      </c>
      <c r="BA18" s="238">
        <f t="shared" si="19"/>
        <v>21000</v>
      </c>
      <c r="BB18" s="238"/>
      <c r="BC18" s="238">
        <f t="shared" si="20"/>
        <v>0</v>
      </c>
      <c r="BD18" s="238"/>
      <c r="BE18" s="40">
        <f t="shared" si="21"/>
        <v>0</v>
      </c>
      <c r="BF18" s="238">
        <v>68</v>
      </c>
      <c r="BG18" s="238">
        <f t="shared" si="33"/>
        <v>23800</v>
      </c>
      <c r="BH18" s="238"/>
      <c r="BI18" s="238">
        <f t="shared" si="22"/>
        <v>0</v>
      </c>
      <c r="BJ18" s="238"/>
      <c r="BK18" s="238"/>
      <c r="BL18" s="238"/>
      <c r="BM18" s="238">
        <f t="shared" si="34"/>
        <v>0</v>
      </c>
      <c r="BN18" s="238"/>
      <c r="BO18" s="238">
        <f t="shared" si="23"/>
        <v>0</v>
      </c>
      <c r="BP18" s="238"/>
      <c r="BQ18" s="238">
        <f t="shared" si="24"/>
        <v>0</v>
      </c>
      <c r="BR18" s="238"/>
      <c r="BS18" s="238">
        <f t="shared" si="25"/>
        <v>0</v>
      </c>
      <c r="BT18" s="238"/>
      <c r="BU18" s="238">
        <f t="shared" si="26"/>
        <v>0</v>
      </c>
      <c r="BV18" s="238"/>
      <c r="BW18" s="238"/>
      <c r="BX18" s="238"/>
      <c r="BY18" s="238">
        <f t="shared" si="27"/>
        <v>0</v>
      </c>
      <c r="BZ18" s="238"/>
      <c r="CA18" s="238">
        <f t="shared" si="28"/>
        <v>0</v>
      </c>
      <c r="CB18" s="238"/>
      <c r="CC18" s="238">
        <f t="shared" si="29"/>
        <v>0</v>
      </c>
      <c r="CD18" s="238"/>
      <c r="CE18" s="238">
        <f t="shared" si="30"/>
        <v>0</v>
      </c>
      <c r="CF18" s="238"/>
      <c r="CG18" s="238">
        <f t="shared" si="31"/>
        <v>0</v>
      </c>
      <c r="CH18" s="238">
        <f t="shared" si="32"/>
        <v>128</v>
      </c>
      <c r="CI18" s="238">
        <f t="shared" si="32"/>
        <v>44800</v>
      </c>
      <c r="CJ18" s="35"/>
      <c r="CK18" s="35"/>
      <c r="CL18" s="35"/>
    </row>
    <row r="19" spans="1:90" ht="12.75">
      <c r="A19" s="238">
        <v>9</v>
      </c>
      <c r="B19" s="247" t="s">
        <v>177</v>
      </c>
      <c r="C19" s="248"/>
      <c r="D19" s="248"/>
      <c r="E19" s="249"/>
      <c r="F19" s="215" t="s">
        <v>23</v>
      </c>
      <c r="G19" s="215">
        <v>4200</v>
      </c>
      <c r="H19" s="238"/>
      <c r="I19" s="238">
        <f t="shared" si="0"/>
        <v>0</v>
      </c>
      <c r="J19" s="238"/>
      <c r="K19" s="238">
        <f t="shared" si="1"/>
        <v>0</v>
      </c>
      <c r="L19" s="238">
        <v>1</v>
      </c>
      <c r="M19" s="238">
        <f t="shared" si="2"/>
        <v>4200</v>
      </c>
      <c r="N19" s="238"/>
      <c r="O19" s="238">
        <f t="shared" si="3"/>
        <v>0</v>
      </c>
      <c r="P19" s="238"/>
      <c r="Q19" s="238"/>
      <c r="R19" s="238"/>
      <c r="S19" s="238">
        <f t="shared" si="4"/>
        <v>0</v>
      </c>
      <c r="T19" s="238"/>
      <c r="U19" s="238">
        <f t="shared" si="5"/>
        <v>0</v>
      </c>
      <c r="V19" s="238">
        <v>3</v>
      </c>
      <c r="W19" s="238">
        <f t="shared" si="35"/>
        <v>12600</v>
      </c>
      <c r="X19" s="238"/>
      <c r="Y19" s="238">
        <f t="shared" si="6"/>
        <v>0</v>
      </c>
      <c r="Z19" s="238"/>
      <c r="AA19" s="238">
        <f t="shared" si="7"/>
        <v>0</v>
      </c>
      <c r="AB19" s="238"/>
      <c r="AC19" s="238">
        <f t="shared" si="8"/>
        <v>0</v>
      </c>
      <c r="AD19" s="238"/>
      <c r="AE19" s="238">
        <f t="shared" si="9"/>
        <v>0</v>
      </c>
      <c r="AF19" s="238"/>
      <c r="AG19" s="238">
        <f t="shared" si="10"/>
        <v>0</v>
      </c>
      <c r="AH19" s="238"/>
      <c r="AI19" s="238"/>
      <c r="AJ19" s="238"/>
      <c r="AK19" s="238">
        <f t="shared" si="11"/>
        <v>0</v>
      </c>
      <c r="AL19" s="238"/>
      <c r="AM19" s="238">
        <f t="shared" si="12"/>
        <v>0</v>
      </c>
      <c r="AN19" s="238"/>
      <c r="AO19" s="238">
        <f t="shared" si="13"/>
        <v>0</v>
      </c>
      <c r="AP19" s="238"/>
      <c r="AQ19" s="238">
        <f t="shared" si="14"/>
        <v>0</v>
      </c>
      <c r="AR19" s="238"/>
      <c r="AS19" s="238">
        <f t="shared" si="15"/>
        <v>0</v>
      </c>
      <c r="AT19" s="238"/>
      <c r="AU19" s="238">
        <f t="shared" si="16"/>
        <v>0</v>
      </c>
      <c r="AV19" s="238"/>
      <c r="AW19" s="238">
        <f t="shared" si="17"/>
        <v>0</v>
      </c>
      <c r="AX19" s="238"/>
      <c r="AY19" s="238">
        <f t="shared" si="18"/>
        <v>0</v>
      </c>
      <c r="AZ19" s="238"/>
      <c r="BA19" s="238">
        <f t="shared" si="19"/>
        <v>0</v>
      </c>
      <c r="BB19" s="238"/>
      <c r="BC19" s="238">
        <f t="shared" si="20"/>
        <v>0</v>
      </c>
      <c r="BD19" s="238"/>
      <c r="BE19" s="40">
        <f t="shared" si="21"/>
        <v>0</v>
      </c>
      <c r="BF19" s="238"/>
      <c r="BG19" s="238">
        <f t="shared" si="33"/>
        <v>0</v>
      </c>
      <c r="BH19" s="238"/>
      <c r="BI19" s="238">
        <f t="shared" si="22"/>
        <v>0</v>
      </c>
      <c r="BJ19" s="238"/>
      <c r="BK19" s="238"/>
      <c r="BL19" s="238"/>
      <c r="BM19" s="238">
        <f t="shared" si="34"/>
        <v>0</v>
      </c>
      <c r="BN19" s="238"/>
      <c r="BO19" s="238">
        <f t="shared" si="23"/>
        <v>0</v>
      </c>
      <c r="BP19" s="238"/>
      <c r="BQ19" s="238">
        <f t="shared" si="24"/>
        <v>0</v>
      </c>
      <c r="BR19" s="238"/>
      <c r="BS19" s="238">
        <f t="shared" si="25"/>
        <v>0</v>
      </c>
      <c r="BT19" s="238"/>
      <c r="BU19" s="238">
        <f t="shared" si="26"/>
        <v>0</v>
      </c>
      <c r="BV19" s="238"/>
      <c r="BW19" s="238"/>
      <c r="BX19" s="238"/>
      <c r="BY19" s="238">
        <f t="shared" si="27"/>
        <v>0</v>
      </c>
      <c r="BZ19" s="238"/>
      <c r="CA19" s="238">
        <f t="shared" si="28"/>
        <v>0</v>
      </c>
      <c r="CB19" s="238"/>
      <c r="CC19" s="238">
        <f t="shared" si="29"/>
        <v>0</v>
      </c>
      <c r="CD19" s="238"/>
      <c r="CE19" s="238">
        <f t="shared" si="30"/>
        <v>0</v>
      </c>
      <c r="CF19" s="238"/>
      <c r="CG19" s="238">
        <f t="shared" si="31"/>
        <v>0</v>
      </c>
      <c r="CH19" s="238">
        <f t="shared" si="32"/>
        <v>4</v>
      </c>
      <c r="CI19" s="238">
        <f t="shared" si="32"/>
        <v>16800</v>
      </c>
      <c r="CJ19" s="35"/>
      <c r="CK19" s="35"/>
      <c r="CL19" s="35"/>
    </row>
    <row r="20" spans="1:90" ht="12.75">
      <c r="A20" s="238">
        <v>10</v>
      </c>
      <c r="B20" s="251" t="s">
        <v>178</v>
      </c>
      <c r="C20" s="248"/>
      <c r="D20" s="248"/>
      <c r="E20" s="249"/>
      <c r="F20" s="215" t="s">
        <v>153</v>
      </c>
      <c r="G20" s="215">
        <v>4200</v>
      </c>
      <c r="H20" s="238"/>
      <c r="I20" s="238">
        <f t="shared" si="0"/>
        <v>0</v>
      </c>
      <c r="J20" s="238"/>
      <c r="K20" s="238">
        <f t="shared" si="1"/>
        <v>0</v>
      </c>
      <c r="L20" s="238">
        <f>11.52*0</f>
        <v>0</v>
      </c>
      <c r="M20" s="238">
        <f t="shared" si="2"/>
        <v>0</v>
      </c>
      <c r="N20" s="238"/>
      <c r="O20" s="238">
        <f t="shared" si="3"/>
        <v>0</v>
      </c>
      <c r="P20" s="238"/>
      <c r="Q20" s="238"/>
      <c r="R20" s="238"/>
      <c r="S20" s="238">
        <f t="shared" si="4"/>
        <v>0</v>
      </c>
      <c r="T20" s="238"/>
      <c r="U20" s="238">
        <f t="shared" si="5"/>
        <v>0</v>
      </c>
      <c r="V20" s="238"/>
      <c r="W20" s="238">
        <f t="shared" si="35"/>
        <v>0</v>
      </c>
      <c r="X20" s="238"/>
      <c r="Y20" s="238">
        <f t="shared" si="6"/>
        <v>0</v>
      </c>
      <c r="Z20" s="238"/>
      <c r="AA20" s="238">
        <f t="shared" si="7"/>
        <v>0</v>
      </c>
      <c r="AB20" s="238"/>
      <c r="AC20" s="238">
        <f t="shared" si="8"/>
        <v>0</v>
      </c>
      <c r="AD20" s="238"/>
      <c r="AE20" s="238">
        <f t="shared" si="9"/>
        <v>0</v>
      </c>
      <c r="AF20" s="238"/>
      <c r="AG20" s="238">
        <f t="shared" si="10"/>
        <v>0</v>
      </c>
      <c r="AH20" s="238"/>
      <c r="AI20" s="238"/>
      <c r="AJ20" s="238"/>
      <c r="AK20" s="238">
        <f t="shared" si="11"/>
        <v>0</v>
      </c>
      <c r="AL20" s="238"/>
      <c r="AM20" s="238">
        <f t="shared" si="12"/>
        <v>0</v>
      </c>
      <c r="AN20" s="238"/>
      <c r="AO20" s="238">
        <f t="shared" si="13"/>
        <v>0</v>
      </c>
      <c r="AP20" s="238"/>
      <c r="AQ20" s="238">
        <f t="shared" si="14"/>
        <v>0</v>
      </c>
      <c r="AR20" s="238"/>
      <c r="AS20" s="238">
        <f t="shared" si="15"/>
        <v>0</v>
      </c>
      <c r="AT20" s="238"/>
      <c r="AU20" s="238">
        <f t="shared" si="16"/>
        <v>0</v>
      </c>
      <c r="AV20" s="238"/>
      <c r="AW20" s="238">
        <f t="shared" si="17"/>
        <v>0</v>
      </c>
      <c r="AX20" s="238"/>
      <c r="AY20" s="238">
        <f t="shared" si="18"/>
        <v>0</v>
      </c>
      <c r="AZ20" s="238"/>
      <c r="BA20" s="238">
        <f t="shared" si="19"/>
        <v>0</v>
      </c>
      <c r="BB20" s="238"/>
      <c r="BC20" s="238">
        <f t="shared" si="20"/>
        <v>0</v>
      </c>
      <c r="BD20" s="238"/>
      <c r="BE20" s="40">
        <f t="shared" si="21"/>
        <v>0</v>
      </c>
      <c r="BF20" s="238"/>
      <c r="BG20" s="238">
        <f t="shared" si="33"/>
        <v>0</v>
      </c>
      <c r="BH20" s="238"/>
      <c r="BI20" s="238">
        <f t="shared" si="22"/>
        <v>0</v>
      </c>
      <c r="BJ20" s="238"/>
      <c r="BK20" s="238"/>
      <c r="BL20" s="238"/>
      <c r="BM20" s="238">
        <f t="shared" si="34"/>
        <v>0</v>
      </c>
      <c r="BN20" s="238"/>
      <c r="BO20" s="238">
        <f t="shared" si="23"/>
        <v>0</v>
      </c>
      <c r="BP20" s="238"/>
      <c r="BQ20" s="238">
        <f t="shared" si="24"/>
        <v>0</v>
      </c>
      <c r="BR20" s="238"/>
      <c r="BS20" s="238">
        <f t="shared" si="25"/>
        <v>0</v>
      </c>
      <c r="BT20" s="238"/>
      <c r="BU20" s="238">
        <f t="shared" si="26"/>
        <v>0</v>
      </c>
      <c r="BV20" s="238"/>
      <c r="BW20" s="238"/>
      <c r="BX20" s="238"/>
      <c r="BY20" s="238">
        <f t="shared" si="27"/>
        <v>0</v>
      </c>
      <c r="BZ20" s="238"/>
      <c r="CA20" s="238">
        <f t="shared" si="28"/>
        <v>0</v>
      </c>
      <c r="CB20" s="238"/>
      <c r="CC20" s="238">
        <f t="shared" si="29"/>
        <v>0</v>
      </c>
      <c r="CD20" s="238"/>
      <c r="CE20" s="238">
        <f t="shared" si="30"/>
        <v>0</v>
      </c>
      <c r="CF20" s="238"/>
      <c r="CG20" s="238">
        <f t="shared" si="31"/>
        <v>0</v>
      </c>
      <c r="CH20" s="238">
        <f t="shared" si="32"/>
        <v>0</v>
      </c>
      <c r="CI20" s="238">
        <f t="shared" si="32"/>
        <v>0</v>
      </c>
      <c r="CJ20" s="35"/>
      <c r="CK20" s="35"/>
      <c r="CL20" s="35"/>
    </row>
    <row r="21" spans="1:90" ht="12.75">
      <c r="A21" s="238">
        <v>11</v>
      </c>
      <c r="B21" s="500" t="s">
        <v>179</v>
      </c>
      <c r="C21" s="501"/>
      <c r="D21" s="501"/>
      <c r="E21" s="502"/>
      <c r="F21" s="215" t="s">
        <v>153</v>
      </c>
      <c r="G21" s="215">
        <v>600</v>
      </c>
      <c r="H21" s="238"/>
      <c r="I21" s="238">
        <f t="shared" si="0"/>
        <v>0</v>
      </c>
      <c r="J21" s="238"/>
      <c r="K21" s="238">
        <f t="shared" si="1"/>
        <v>0</v>
      </c>
      <c r="L21" s="238"/>
      <c r="M21" s="238">
        <f t="shared" si="2"/>
        <v>0</v>
      </c>
      <c r="N21" s="238"/>
      <c r="O21" s="238">
        <f t="shared" si="3"/>
        <v>0</v>
      </c>
      <c r="P21" s="238"/>
      <c r="Q21" s="238"/>
      <c r="R21" s="238"/>
      <c r="S21" s="238">
        <f t="shared" si="4"/>
        <v>0</v>
      </c>
      <c r="T21" s="238"/>
      <c r="U21" s="238">
        <f t="shared" si="5"/>
        <v>0</v>
      </c>
      <c r="V21" s="238"/>
      <c r="W21" s="238">
        <f t="shared" si="35"/>
        <v>0</v>
      </c>
      <c r="X21" s="238"/>
      <c r="Y21" s="238">
        <f t="shared" si="6"/>
        <v>0</v>
      </c>
      <c r="Z21" s="238"/>
      <c r="AA21" s="238">
        <f t="shared" si="7"/>
        <v>0</v>
      </c>
      <c r="AB21" s="238"/>
      <c r="AC21" s="238">
        <f t="shared" si="8"/>
        <v>0</v>
      </c>
      <c r="AD21" s="238"/>
      <c r="AE21" s="238">
        <f t="shared" si="9"/>
        <v>0</v>
      </c>
      <c r="AF21" s="238"/>
      <c r="AG21" s="238">
        <f t="shared" si="10"/>
        <v>0</v>
      </c>
      <c r="AH21" s="238"/>
      <c r="AI21" s="238"/>
      <c r="AJ21" s="238"/>
      <c r="AK21" s="238">
        <f t="shared" si="11"/>
        <v>0</v>
      </c>
      <c r="AL21" s="238">
        <f>17*0</f>
        <v>0</v>
      </c>
      <c r="AM21" s="238">
        <f t="shared" si="12"/>
        <v>0</v>
      </c>
      <c r="AN21" s="238"/>
      <c r="AO21" s="238">
        <f t="shared" si="13"/>
        <v>0</v>
      </c>
      <c r="AP21" s="238"/>
      <c r="AQ21" s="238">
        <f t="shared" si="14"/>
        <v>0</v>
      </c>
      <c r="AR21" s="238"/>
      <c r="AS21" s="238">
        <f t="shared" si="15"/>
        <v>0</v>
      </c>
      <c r="AT21" s="238"/>
      <c r="AU21" s="238">
        <f t="shared" si="16"/>
        <v>0</v>
      </c>
      <c r="AV21" s="238">
        <f>3.37</f>
        <v>3.37</v>
      </c>
      <c r="AW21" s="238">
        <f t="shared" si="17"/>
        <v>2022</v>
      </c>
      <c r="AX21" s="238"/>
      <c r="AY21" s="238">
        <f t="shared" si="18"/>
        <v>0</v>
      </c>
      <c r="AZ21" s="238"/>
      <c r="BA21" s="238">
        <f t="shared" si="19"/>
        <v>0</v>
      </c>
      <c r="BB21" s="238"/>
      <c r="BC21" s="238">
        <f t="shared" si="20"/>
        <v>0</v>
      </c>
      <c r="BD21" s="238"/>
      <c r="BE21" s="40">
        <f t="shared" si="21"/>
        <v>0</v>
      </c>
      <c r="BF21" s="238"/>
      <c r="BG21" s="238">
        <f t="shared" si="33"/>
        <v>0</v>
      </c>
      <c r="BH21" s="238"/>
      <c r="BI21" s="238">
        <f t="shared" si="22"/>
        <v>0</v>
      </c>
      <c r="BJ21" s="238"/>
      <c r="BK21" s="238"/>
      <c r="BL21" s="238"/>
      <c r="BM21" s="238">
        <f t="shared" si="34"/>
        <v>0</v>
      </c>
      <c r="BN21" s="238"/>
      <c r="BO21" s="238">
        <f t="shared" si="23"/>
        <v>0</v>
      </c>
      <c r="BP21" s="238"/>
      <c r="BQ21" s="238">
        <f t="shared" si="24"/>
        <v>0</v>
      </c>
      <c r="BR21" s="238"/>
      <c r="BS21" s="238">
        <f t="shared" si="25"/>
        <v>0</v>
      </c>
      <c r="BT21" s="238"/>
      <c r="BU21" s="238">
        <f t="shared" si="26"/>
        <v>0</v>
      </c>
      <c r="BV21" s="238"/>
      <c r="BW21" s="238"/>
      <c r="BX21" s="238"/>
      <c r="BY21" s="238">
        <f t="shared" si="27"/>
        <v>0</v>
      </c>
      <c r="BZ21" s="238"/>
      <c r="CA21" s="238">
        <f t="shared" si="28"/>
        <v>0</v>
      </c>
      <c r="CB21" s="238"/>
      <c r="CC21" s="238">
        <f t="shared" si="29"/>
        <v>0</v>
      </c>
      <c r="CD21" s="238"/>
      <c r="CE21" s="238">
        <f t="shared" si="30"/>
        <v>0</v>
      </c>
      <c r="CF21" s="238"/>
      <c r="CG21" s="238">
        <f t="shared" si="31"/>
        <v>0</v>
      </c>
      <c r="CH21" s="238">
        <f t="shared" si="32"/>
        <v>3.37</v>
      </c>
      <c r="CI21" s="238">
        <f t="shared" si="32"/>
        <v>2022</v>
      </c>
      <c r="CJ21" s="35"/>
      <c r="CK21" s="35"/>
      <c r="CL21" s="35"/>
    </row>
    <row r="22" spans="1:90" ht="12.75">
      <c r="A22" s="238">
        <v>12</v>
      </c>
      <c r="B22" s="247" t="s">
        <v>180</v>
      </c>
      <c r="C22" s="248"/>
      <c r="D22" s="248"/>
      <c r="E22" s="249"/>
      <c r="F22" s="215" t="s">
        <v>170</v>
      </c>
      <c r="G22" s="215">
        <v>150</v>
      </c>
      <c r="H22" s="238"/>
      <c r="I22" s="238">
        <f>H22*G22</f>
        <v>0</v>
      </c>
      <c r="J22" s="238"/>
      <c r="K22" s="238">
        <f>J22*G22</f>
        <v>0</v>
      </c>
      <c r="L22" s="238"/>
      <c r="M22" s="238">
        <f>L22*G22</f>
        <v>0</v>
      </c>
      <c r="N22" s="238"/>
      <c r="O22" s="238">
        <f>N22*G22</f>
        <v>0</v>
      </c>
      <c r="P22" s="238"/>
      <c r="Q22" s="238"/>
      <c r="R22" s="238"/>
      <c r="S22" s="238">
        <f t="shared" si="4"/>
        <v>0</v>
      </c>
      <c r="T22" s="238"/>
      <c r="U22" s="238">
        <f t="shared" si="5"/>
        <v>0</v>
      </c>
      <c r="V22" s="238"/>
      <c r="W22" s="238">
        <f>V22*G22</f>
        <v>0</v>
      </c>
      <c r="X22" s="238"/>
      <c r="Y22" s="238">
        <f>X22*G22</f>
        <v>0</v>
      </c>
      <c r="Z22" s="238"/>
      <c r="AA22" s="238">
        <f>Z22*G22</f>
        <v>0</v>
      </c>
      <c r="AB22" s="238"/>
      <c r="AC22" s="238">
        <f>AB22*G22</f>
        <v>0</v>
      </c>
      <c r="AD22" s="238"/>
      <c r="AE22" s="238">
        <f>AD22*G22</f>
        <v>0</v>
      </c>
      <c r="AF22" s="238"/>
      <c r="AG22" s="238">
        <f t="shared" si="10"/>
        <v>0</v>
      </c>
      <c r="AH22" s="238"/>
      <c r="AI22" s="238"/>
      <c r="AJ22" s="238"/>
      <c r="AK22" s="238">
        <f t="shared" si="11"/>
        <v>0</v>
      </c>
      <c r="AL22" s="238"/>
      <c r="AM22" s="238">
        <f t="shared" si="12"/>
        <v>0</v>
      </c>
      <c r="AN22" s="238"/>
      <c r="AO22" s="238">
        <f t="shared" si="13"/>
        <v>0</v>
      </c>
      <c r="AP22" s="238"/>
      <c r="AQ22" s="238">
        <f t="shared" si="14"/>
        <v>0</v>
      </c>
      <c r="AR22" s="238"/>
      <c r="AS22" s="238">
        <f t="shared" si="15"/>
        <v>0</v>
      </c>
      <c r="AT22" s="238"/>
      <c r="AU22" s="238">
        <f t="shared" si="16"/>
        <v>0</v>
      </c>
      <c r="AV22" s="238">
        <f>6.3</f>
        <v>6.3</v>
      </c>
      <c r="AW22" s="238">
        <f t="shared" si="17"/>
        <v>945</v>
      </c>
      <c r="AX22" s="238"/>
      <c r="AY22" s="238">
        <f t="shared" si="18"/>
        <v>0</v>
      </c>
      <c r="AZ22" s="238"/>
      <c r="BA22" s="238">
        <f t="shared" si="19"/>
        <v>0</v>
      </c>
      <c r="BB22" s="238"/>
      <c r="BC22" s="238">
        <f t="shared" si="20"/>
        <v>0</v>
      </c>
      <c r="BD22" s="238"/>
      <c r="BE22" s="40">
        <f t="shared" si="21"/>
        <v>0</v>
      </c>
      <c r="BF22" s="238"/>
      <c r="BG22" s="238">
        <f t="shared" si="33"/>
        <v>0</v>
      </c>
      <c r="BH22" s="238"/>
      <c r="BI22" s="238">
        <f t="shared" si="22"/>
        <v>0</v>
      </c>
      <c r="BJ22" s="238"/>
      <c r="BK22" s="238"/>
      <c r="BL22" s="238"/>
      <c r="BM22" s="238">
        <f t="shared" si="34"/>
        <v>0</v>
      </c>
      <c r="BN22" s="238"/>
      <c r="BO22" s="238">
        <f t="shared" si="23"/>
        <v>0</v>
      </c>
      <c r="BP22" s="238"/>
      <c r="BQ22" s="238">
        <f t="shared" si="24"/>
        <v>0</v>
      </c>
      <c r="BR22" s="238"/>
      <c r="BS22" s="238">
        <f t="shared" si="25"/>
        <v>0</v>
      </c>
      <c r="BT22" s="238"/>
      <c r="BU22" s="238">
        <f t="shared" si="26"/>
        <v>0</v>
      </c>
      <c r="BV22" s="238"/>
      <c r="BW22" s="238"/>
      <c r="BX22" s="238"/>
      <c r="BY22" s="238">
        <f t="shared" si="27"/>
        <v>0</v>
      </c>
      <c r="BZ22" s="238"/>
      <c r="CA22" s="238">
        <f t="shared" si="28"/>
        <v>0</v>
      </c>
      <c r="CB22" s="238"/>
      <c r="CC22" s="238">
        <f t="shared" si="29"/>
        <v>0</v>
      </c>
      <c r="CD22" s="238"/>
      <c r="CE22" s="238">
        <f t="shared" si="30"/>
        <v>0</v>
      </c>
      <c r="CF22" s="238"/>
      <c r="CG22" s="238">
        <f t="shared" si="31"/>
        <v>0</v>
      </c>
      <c r="CH22" s="238">
        <f>H22+J22+L22+N22+P22+R22+T22+V22+X22+Z22+AB22+AD22+AF22+AH22+AJ22+AL22+AN22+AP22+AR22+AT22+AV22+AX22+AZ22+BB22+BD22+BF22+BH22+BJ22+BL22+BN22+BP22+BR22+BT22+BV22+BX22+BZ22+CB22+CD22+CF22</f>
        <v>6.3</v>
      </c>
      <c r="CI22" s="238">
        <f>I22+K22+M22+O22+Q22+S22+U22+W22+Y22+AA22+AC22+AE22+AG22+AI22+AK22+AM22+AO22+AQ22+AS22+AU22+AW22+AY22+BA22+BC22+BE22+BG22+BI22+BK22+BM22+BO22+BQ22+BS22+BU22+BW22+BY22+CA22+CC22+CE22+CG22</f>
        <v>945</v>
      </c>
      <c r="CJ22" s="35"/>
      <c r="CK22" s="35"/>
      <c r="CL22" s="35"/>
    </row>
    <row r="23" spans="1:90" ht="12.75">
      <c r="A23" s="238">
        <v>13</v>
      </c>
      <c r="B23" s="500" t="s">
        <v>181</v>
      </c>
      <c r="C23" s="501"/>
      <c r="D23" s="501"/>
      <c r="E23" s="502"/>
      <c r="F23" s="215" t="s">
        <v>153</v>
      </c>
      <c r="G23" s="215">
        <v>300</v>
      </c>
      <c r="H23" s="238"/>
      <c r="I23" s="238">
        <f t="shared" si="0"/>
        <v>0</v>
      </c>
      <c r="J23" s="238"/>
      <c r="K23" s="238">
        <f t="shared" si="1"/>
        <v>0</v>
      </c>
      <c r="L23" s="238"/>
      <c r="M23" s="238">
        <f t="shared" si="2"/>
        <v>0</v>
      </c>
      <c r="N23" s="238"/>
      <c r="O23" s="238">
        <f t="shared" si="3"/>
        <v>0</v>
      </c>
      <c r="P23" s="238"/>
      <c r="Q23" s="238"/>
      <c r="R23" s="238"/>
      <c r="S23" s="238">
        <f t="shared" si="4"/>
        <v>0</v>
      </c>
      <c r="T23" s="238"/>
      <c r="U23" s="238">
        <f t="shared" si="5"/>
        <v>0</v>
      </c>
      <c r="V23" s="238"/>
      <c r="W23" s="238">
        <f t="shared" si="35"/>
        <v>0</v>
      </c>
      <c r="X23" s="238"/>
      <c r="Y23" s="238">
        <f t="shared" si="6"/>
        <v>0</v>
      </c>
      <c r="Z23" s="238"/>
      <c r="AA23" s="238">
        <f t="shared" si="7"/>
        <v>0</v>
      </c>
      <c r="AB23" s="238"/>
      <c r="AC23" s="238">
        <f t="shared" si="8"/>
        <v>0</v>
      </c>
      <c r="AD23" s="238">
        <v>149</v>
      </c>
      <c r="AE23" s="238">
        <f t="shared" si="9"/>
        <v>44700</v>
      </c>
      <c r="AF23" s="238"/>
      <c r="AG23" s="238">
        <f t="shared" si="10"/>
        <v>0</v>
      </c>
      <c r="AH23" s="238"/>
      <c r="AI23" s="238"/>
      <c r="AJ23" s="238"/>
      <c r="AK23" s="238">
        <f t="shared" si="11"/>
        <v>0</v>
      </c>
      <c r="AL23" s="238"/>
      <c r="AM23" s="238">
        <f t="shared" si="12"/>
        <v>0</v>
      </c>
      <c r="AN23" s="238"/>
      <c r="AO23" s="238">
        <f t="shared" si="13"/>
        <v>0</v>
      </c>
      <c r="AP23" s="238"/>
      <c r="AQ23" s="238">
        <f t="shared" si="14"/>
        <v>0</v>
      </c>
      <c r="AR23" s="238"/>
      <c r="AS23" s="238">
        <f t="shared" si="15"/>
        <v>0</v>
      </c>
      <c r="AT23" s="238"/>
      <c r="AU23" s="238">
        <f t="shared" si="16"/>
        <v>0</v>
      </c>
      <c r="AV23" s="238"/>
      <c r="AW23" s="238">
        <f t="shared" si="17"/>
        <v>0</v>
      </c>
      <c r="AX23" s="238"/>
      <c r="AY23" s="238">
        <f t="shared" si="18"/>
        <v>0</v>
      </c>
      <c r="AZ23" s="238"/>
      <c r="BA23" s="238">
        <f t="shared" si="19"/>
        <v>0</v>
      </c>
      <c r="BB23" s="238"/>
      <c r="BC23" s="238">
        <f t="shared" si="20"/>
        <v>0</v>
      </c>
      <c r="BD23" s="238"/>
      <c r="BE23" s="40">
        <f t="shared" si="21"/>
        <v>0</v>
      </c>
      <c r="BF23" s="238"/>
      <c r="BG23" s="238">
        <f t="shared" si="33"/>
        <v>0</v>
      </c>
      <c r="BH23" s="238"/>
      <c r="BI23" s="238">
        <f t="shared" si="22"/>
        <v>0</v>
      </c>
      <c r="BJ23" s="238"/>
      <c r="BK23" s="238"/>
      <c r="BL23" s="238"/>
      <c r="BM23" s="238">
        <f t="shared" si="34"/>
        <v>0</v>
      </c>
      <c r="BN23" s="238"/>
      <c r="BO23" s="238">
        <f t="shared" si="23"/>
        <v>0</v>
      </c>
      <c r="BP23" s="238">
        <v>1</v>
      </c>
      <c r="BQ23" s="238">
        <f t="shared" si="24"/>
        <v>300</v>
      </c>
      <c r="BR23" s="238"/>
      <c r="BS23" s="238">
        <f t="shared" si="25"/>
        <v>0</v>
      </c>
      <c r="BT23" s="238"/>
      <c r="BU23" s="238">
        <f t="shared" si="26"/>
        <v>0</v>
      </c>
      <c r="BV23" s="238"/>
      <c r="BW23" s="238"/>
      <c r="BX23" s="238"/>
      <c r="BY23" s="238">
        <f t="shared" si="27"/>
        <v>0</v>
      </c>
      <c r="BZ23" s="238"/>
      <c r="CA23" s="238">
        <f t="shared" si="28"/>
        <v>0</v>
      </c>
      <c r="CB23" s="238"/>
      <c r="CC23" s="238">
        <f t="shared" si="29"/>
        <v>0</v>
      </c>
      <c r="CD23" s="238"/>
      <c r="CE23" s="238">
        <f t="shared" si="30"/>
        <v>0</v>
      </c>
      <c r="CF23" s="238"/>
      <c r="CG23" s="238">
        <f t="shared" si="31"/>
        <v>0</v>
      </c>
      <c r="CH23" s="238">
        <f t="shared" si="32"/>
        <v>150</v>
      </c>
      <c r="CI23" s="238">
        <f t="shared" si="32"/>
        <v>45000</v>
      </c>
      <c r="CJ23" s="35"/>
      <c r="CK23" s="35"/>
      <c r="CL23" s="35"/>
    </row>
    <row r="24" spans="1:90" ht="12.75">
      <c r="A24" s="238">
        <v>14</v>
      </c>
      <c r="B24" s="500" t="s">
        <v>182</v>
      </c>
      <c r="C24" s="501"/>
      <c r="D24" s="501"/>
      <c r="E24" s="502"/>
      <c r="F24" s="215" t="s">
        <v>153</v>
      </c>
      <c r="G24" s="215">
        <v>450</v>
      </c>
      <c r="H24" s="238"/>
      <c r="I24" s="238">
        <f t="shared" si="0"/>
        <v>0</v>
      </c>
      <c r="J24" s="238"/>
      <c r="K24" s="238">
        <f t="shared" si="1"/>
        <v>0</v>
      </c>
      <c r="L24" s="238"/>
      <c r="M24" s="238">
        <f t="shared" si="2"/>
        <v>0</v>
      </c>
      <c r="N24" s="238"/>
      <c r="O24" s="238">
        <f t="shared" si="3"/>
        <v>0</v>
      </c>
      <c r="P24" s="238"/>
      <c r="Q24" s="238"/>
      <c r="R24" s="238"/>
      <c r="S24" s="238">
        <f t="shared" si="4"/>
        <v>0</v>
      </c>
      <c r="T24" s="238"/>
      <c r="U24" s="238">
        <f t="shared" si="5"/>
        <v>0</v>
      </c>
      <c r="V24" s="238"/>
      <c r="W24" s="238">
        <f t="shared" si="35"/>
        <v>0</v>
      </c>
      <c r="X24" s="238">
        <v>50</v>
      </c>
      <c r="Y24" s="238">
        <f t="shared" si="6"/>
        <v>22500</v>
      </c>
      <c r="Z24" s="238"/>
      <c r="AA24" s="238">
        <f t="shared" si="7"/>
        <v>0</v>
      </c>
      <c r="AB24" s="238"/>
      <c r="AC24" s="238">
        <f t="shared" si="8"/>
        <v>0</v>
      </c>
      <c r="AD24" s="238"/>
      <c r="AE24" s="238">
        <f t="shared" si="9"/>
        <v>0</v>
      </c>
      <c r="AF24" s="238"/>
      <c r="AG24" s="238">
        <f t="shared" si="10"/>
        <v>0</v>
      </c>
      <c r="AH24" s="238"/>
      <c r="AI24" s="252"/>
      <c r="AJ24" s="238">
        <v>150.3</v>
      </c>
      <c r="AK24" s="238">
        <f t="shared" si="11"/>
        <v>67635</v>
      </c>
      <c r="AL24" s="238">
        <f>50*0</f>
        <v>0</v>
      </c>
      <c r="AM24" s="238">
        <f t="shared" si="12"/>
        <v>0</v>
      </c>
      <c r="AN24" s="238"/>
      <c r="AO24" s="238">
        <f t="shared" si="13"/>
        <v>0</v>
      </c>
      <c r="AP24" s="238"/>
      <c r="AQ24" s="238">
        <f t="shared" si="14"/>
        <v>0</v>
      </c>
      <c r="AR24" s="238"/>
      <c r="AS24" s="238">
        <f t="shared" si="15"/>
        <v>0</v>
      </c>
      <c r="AT24" s="238">
        <v>46.2</v>
      </c>
      <c r="AU24" s="238">
        <f t="shared" si="16"/>
        <v>20790</v>
      </c>
      <c r="AV24" s="238"/>
      <c r="AW24" s="238">
        <f t="shared" si="17"/>
        <v>0</v>
      </c>
      <c r="AX24" s="238"/>
      <c r="AY24" s="238">
        <f t="shared" si="18"/>
        <v>0</v>
      </c>
      <c r="AZ24" s="238"/>
      <c r="BA24" s="238">
        <f t="shared" si="19"/>
        <v>0</v>
      </c>
      <c r="BB24" s="238"/>
      <c r="BC24" s="238">
        <f t="shared" si="20"/>
        <v>0</v>
      </c>
      <c r="BD24" s="238">
        <v>60</v>
      </c>
      <c r="BE24" s="40">
        <f t="shared" si="21"/>
        <v>27000</v>
      </c>
      <c r="BF24" s="238"/>
      <c r="BG24" s="238">
        <f t="shared" si="33"/>
        <v>0</v>
      </c>
      <c r="BH24" s="238"/>
      <c r="BI24" s="238">
        <f t="shared" si="22"/>
        <v>0</v>
      </c>
      <c r="BJ24" s="238"/>
      <c r="BK24" s="238"/>
      <c r="BL24" s="238"/>
      <c r="BM24" s="238">
        <f t="shared" si="34"/>
        <v>0</v>
      </c>
      <c r="BN24" s="238"/>
      <c r="BO24" s="238">
        <f t="shared" si="23"/>
        <v>0</v>
      </c>
      <c r="BP24" s="238"/>
      <c r="BQ24" s="238">
        <f t="shared" si="24"/>
        <v>0</v>
      </c>
      <c r="BR24" s="238"/>
      <c r="BS24" s="238">
        <f t="shared" si="25"/>
        <v>0</v>
      </c>
      <c r="BT24" s="238"/>
      <c r="BU24" s="238">
        <f t="shared" si="26"/>
        <v>0</v>
      </c>
      <c r="BV24" s="238"/>
      <c r="BW24" s="238"/>
      <c r="BX24" s="238"/>
      <c r="BY24" s="238">
        <f t="shared" si="27"/>
        <v>0</v>
      </c>
      <c r="BZ24" s="238"/>
      <c r="CA24" s="238">
        <f t="shared" si="28"/>
        <v>0</v>
      </c>
      <c r="CB24" s="238"/>
      <c r="CC24" s="238">
        <f t="shared" si="29"/>
        <v>0</v>
      </c>
      <c r="CD24" s="238"/>
      <c r="CE24" s="238">
        <f t="shared" si="30"/>
        <v>0</v>
      </c>
      <c r="CF24" s="238"/>
      <c r="CG24" s="238">
        <f t="shared" si="31"/>
        <v>0</v>
      </c>
      <c r="CH24" s="238">
        <f t="shared" si="32"/>
        <v>306.5</v>
      </c>
      <c r="CI24" s="238">
        <f t="shared" si="32"/>
        <v>137925</v>
      </c>
      <c r="CJ24" s="35"/>
      <c r="CK24" s="35"/>
      <c r="CL24" s="35"/>
    </row>
    <row r="25" spans="1:90" ht="12.75">
      <c r="A25" s="238">
        <v>15</v>
      </c>
      <c r="B25" s="500" t="s">
        <v>183</v>
      </c>
      <c r="C25" s="501"/>
      <c r="D25" s="501"/>
      <c r="E25" s="502"/>
      <c r="F25" s="215" t="s">
        <v>153</v>
      </c>
      <c r="G25" s="215">
        <v>40</v>
      </c>
      <c r="H25" s="238"/>
      <c r="I25" s="238">
        <f t="shared" si="0"/>
        <v>0</v>
      </c>
      <c r="J25" s="238"/>
      <c r="K25" s="238">
        <f t="shared" si="1"/>
        <v>0</v>
      </c>
      <c r="L25" s="238"/>
      <c r="M25" s="238">
        <f t="shared" si="2"/>
        <v>0</v>
      </c>
      <c r="N25" s="238"/>
      <c r="O25" s="238">
        <f t="shared" si="3"/>
        <v>0</v>
      </c>
      <c r="P25" s="238"/>
      <c r="Q25" s="238"/>
      <c r="R25" s="238"/>
      <c r="S25" s="238">
        <f t="shared" si="4"/>
        <v>0</v>
      </c>
      <c r="T25" s="238"/>
      <c r="U25" s="238">
        <f t="shared" si="5"/>
        <v>0</v>
      </c>
      <c r="V25" s="238"/>
      <c r="W25" s="238">
        <f t="shared" si="35"/>
        <v>0</v>
      </c>
      <c r="X25" s="238"/>
      <c r="Y25" s="238">
        <f t="shared" si="6"/>
        <v>0</v>
      </c>
      <c r="Z25" s="238"/>
      <c r="AA25" s="238">
        <f t="shared" si="7"/>
        <v>0</v>
      </c>
      <c r="AB25" s="238"/>
      <c r="AC25" s="238">
        <f t="shared" si="8"/>
        <v>0</v>
      </c>
      <c r="AD25" s="238"/>
      <c r="AE25" s="238">
        <f t="shared" si="9"/>
        <v>0</v>
      </c>
      <c r="AF25" s="238"/>
      <c r="AG25" s="238">
        <f t="shared" si="10"/>
        <v>0</v>
      </c>
      <c r="AH25" s="238"/>
      <c r="AI25" s="238"/>
      <c r="AJ25" s="238"/>
      <c r="AK25" s="238">
        <f t="shared" si="11"/>
        <v>0</v>
      </c>
      <c r="AL25" s="238"/>
      <c r="AM25" s="238">
        <f t="shared" si="12"/>
        <v>0</v>
      </c>
      <c r="AN25" s="238"/>
      <c r="AO25" s="238">
        <f t="shared" si="13"/>
        <v>0</v>
      </c>
      <c r="AP25" s="238"/>
      <c r="AQ25" s="238">
        <f t="shared" si="14"/>
        <v>0</v>
      </c>
      <c r="AR25" s="238"/>
      <c r="AS25" s="238">
        <f t="shared" si="15"/>
        <v>0</v>
      </c>
      <c r="AT25" s="238"/>
      <c r="AU25" s="238">
        <f t="shared" si="16"/>
        <v>0</v>
      </c>
      <c r="AV25" s="238"/>
      <c r="AW25" s="238">
        <f t="shared" si="17"/>
        <v>0</v>
      </c>
      <c r="AX25" s="238"/>
      <c r="AY25" s="238">
        <f t="shared" si="18"/>
        <v>0</v>
      </c>
      <c r="AZ25" s="238"/>
      <c r="BA25" s="238">
        <f t="shared" si="19"/>
        <v>0</v>
      </c>
      <c r="BB25" s="238"/>
      <c r="BC25" s="238">
        <f t="shared" si="20"/>
        <v>0</v>
      </c>
      <c r="BD25" s="238"/>
      <c r="BE25" s="40">
        <f t="shared" si="21"/>
        <v>0</v>
      </c>
      <c r="BF25" s="238"/>
      <c r="BG25" s="238">
        <f t="shared" si="33"/>
        <v>0</v>
      </c>
      <c r="BH25" s="238"/>
      <c r="BI25" s="238">
        <f t="shared" si="22"/>
        <v>0</v>
      </c>
      <c r="BJ25" s="238"/>
      <c r="BK25" s="238"/>
      <c r="BL25" s="238"/>
      <c r="BM25" s="238">
        <f t="shared" si="34"/>
        <v>0</v>
      </c>
      <c r="BN25" s="238"/>
      <c r="BO25" s="238">
        <f t="shared" si="23"/>
        <v>0</v>
      </c>
      <c r="BP25" s="238"/>
      <c r="BQ25" s="238">
        <f t="shared" si="24"/>
        <v>0</v>
      </c>
      <c r="BR25" s="238"/>
      <c r="BS25" s="238">
        <f t="shared" si="25"/>
        <v>0</v>
      </c>
      <c r="BT25" s="238"/>
      <c r="BU25" s="238">
        <f t="shared" si="26"/>
        <v>0</v>
      </c>
      <c r="BV25" s="238"/>
      <c r="BW25" s="238"/>
      <c r="BX25" s="238"/>
      <c r="BY25" s="238">
        <f t="shared" si="27"/>
        <v>0</v>
      </c>
      <c r="BZ25" s="238"/>
      <c r="CA25" s="238">
        <f t="shared" si="28"/>
        <v>0</v>
      </c>
      <c r="CB25" s="238"/>
      <c r="CC25" s="238">
        <f t="shared" si="29"/>
        <v>0</v>
      </c>
      <c r="CD25" s="238"/>
      <c r="CE25" s="238">
        <f t="shared" si="30"/>
        <v>0</v>
      </c>
      <c r="CF25" s="238"/>
      <c r="CG25" s="238">
        <f t="shared" si="31"/>
        <v>0</v>
      </c>
      <c r="CH25" s="238">
        <f t="shared" si="32"/>
        <v>0</v>
      </c>
      <c r="CI25" s="238">
        <f t="shared" si="32"/>
        <v>0</v>
      </c>
      <c r="CJ25" s="35"/>
      <c r="CK25" s="35"/>
      <c r="CL25" s="35"/>
    </row>
    <row r="26" spans="1:90" ht="12.75">
      <c r="A26" s="238">
        <v>16</v>
      </c>
      <c r="B26" s="500" t="s">
        <v>184</v>
      </c>
      <c r="C26" s="501"/>
      <c r="D26" s="501"/>
      <c r="E26" s="502"/>
      <c r="F26" s="215" t="s">
        <v>153</v>
      </c>
      <c r="G26" s="215">
        <v>250</v>
      </c>
      <c r="H26" s="238"/>
      <c r="I26" s="238">
        <f t="shared" si="0"/>
        <v>0</v>
      </c>
      <c r="J26" s="238"/>
      <c r="K26" s="238">
        <f t="shared" si="1"/>
        <v>0</v>
      </c>
      <c r="L26" s="238"/>
      <c r="M26" s="238">
        <f t="shared" si="2"/>
        <v>0</v>
      </c>
      <c r="N26" s="238"/>
      <c r="O26" s="238">
        <f t="shared" si="3"/>
        <v>0</v>
      </c>
      <c r="P26" s="238"/>
      <c r="Q26" s="238"/>
      <c r="R26" s="238"/>
      <c r="S26" s="238">
        <f t="shared" si="4"/>
        <v>0</v>
      </c>
      <c r="T26" s="238"/>
      <c r="U26" s="238">
        <f t="shared" si="5"/>
        <v>0</v>
      </c>
      <c r="V26" s="238"/>
      <c r="W26" s="238">
        <f t="shared" si="35"/>
        <v>0</v>
      </c>
      <c r="X26" s="238">
        <v>125.2</v>
      </c>
      <c r="Y26" s="238">
        <f t="shared" si="6"/>
        <v>31300</v>
      </c>
      <c r="Z26" s="238"/>
      <c r="AA26" s="238">
        <f t="shared" si="7"/>
        <v>0</v>
      </c>
      <c r="AB26" s="238"/>
      <c r="AC26" s="238">
        <f t="shared" si="8"/>
        <v>0</v>
      </c>
      <c r="AD26" s="238"/>
      <c r="AE26" s="238">
        <f t="shared" si="9"/>
        <v>0</v>
      </c>
      <c r="AF26" s="238"/>
      <c r="AG26" s="238">
        <f t="shared" si="10"/>
        <v>0</v>
      </c>
      <c r="AH26" s="238"/>
      <c r="AI26" s="238"/>
      <c r="AJ26" s="238">
        <v>150.3</v>
      </c>
      <c r="AK26" s="238">
        <f t="shared" si="11"/>
        <v>37575</v>
      </c>
      <c r="AL26" s="238">
        <f>80*0</f>
        <v>0</v>
      </c>
      <c r="AM26" s="238">
        <f t="shared" si="12"/>
        <v>0</v>
      </c>
      <c r="AN26" s="238"/>
      <c r="AO26" s="238">
        <f t="shared" si="13"/>
        <v>0</v>
      </c>
      <c r="AP26" s="238"/>
      <c r="AQ26" s="238">
        <f t="shared" si="14"/>
        <v>0</v>
      </c>
      <c r="AR26" s="238"/>
      <c r="AS26" s="238">
        <f t="shared" si="15"/>
        <v>0</v>
      </c>
      <c r="AT26" s="238"/>
      <c r="AU26" s="238">
        <f t="shared" si="16"/>
        <v>0</v>
      </c>
      <c r="AV26" s="238"/>
      <c r="AW26" s="238">
        <f t="shared" si="17"/>
        <v>0</v>
      </c>
      <c r="AX26" s="238"/>
      <c r="AY26" s="238">
        <f t="shared" si="18"/>
        <v>0</v>
      </c>
      <c r="AZ26" s="238"/>
      <c r="BA26" s="238">
        <f t="shared" si="19"/>
        <v>0</v>
      </c>
      <c r="BB26" s="238"/>
      <c r="BC26" s="238">
        <f t="shared" si="20"/>
        <v>0</v>
      </c>
      <c r="BD26" s="238">
        <v>263.8</v>
      </c>
      <c r="BE26" s="40">
        <f t="shared" si="21"/>
        <v>65950</v>
      </c>
      <c r="BF26" s="238"/>
      <c r="BG26" s="238">
        <f t="shared" si="33"/>
        <v>0</v>
      </c>
      <c r="BH26" s="238"/>
      <c r="BI26" s="238">
        <f t="shared" si="22"/>
        <v>0</v>
      </c>
      <c r="BJ26" s="238"/>
      <c r="BK26" s="238"/>
      <c r="BL26" s="238"/>
      <c r="BM26" s="238">
        <f t="shared" si="34"/>
        <v>0</v>
      </c>
      <c r="BN26" s="238"/>
      <c r="BO26" s="238">
        <f t="shared" si="23"/>
        <v>0</v>
      </c>
      <c r="BP26" s="238"/>
      <c r="BQ26" s="238">
        <f t="shared" si="24"/>
        <v>0</v>
      </c>
      <c r="BR26" s="238"/>
      <c r="BS26" s="238">
        <f t="shared" si="25"/>
        <v>0</v>
      </c>
      <c r="BT26" s="238"/>
      <c r="BU26" s="238">
        <f t="shared" si="26"/>
        <v>0</v>
      </c>
      <c r="BV26" s="238"/>
      <c r="BW26" s="238"/>
      <c r="BX26" s="238"/>
      <c r="BY26" s="238">
        <f t="shared" si="27"/>
        <v>0</v>
      </c>
      <c r="BZ26" s="238"/>
      <c r="CA26" s="238">
        <f t="shared" si="28"/>
        <v>0</v>
      </c>
      <c r="CB26" s="238"/>
      <c r="CC26" s="238">
        <f t="shared" si="29"/>
        <v>0</v>
      </c>
      <c r="CD26" s="238"/>
      <c r="CE26" s="238">
        <f t="shared" si="30"/>
        <v>0</v>
      </c>
      <c r="CF26" s="238"/>
      <c r="CG26" s="238">
        <f t="shared" si="31"/>
        <v>0</v>
      </c>
      <c r="CH26" s="238">
        <f t="shared" si="32"/>
        <v>539.3</v>
      </c>
      <c r="CI26" s="238">
        <f t="shared" si="32"/>
        <v>134825</v>
      </c>
      <c r="CJ26" s="35"/>
      <c r="CK26" s="35"/>
      <c r="CL26" s="35"/>
    </row>
    <row r="27" spans="1:90" ht="12.75" customHeight="1">
      <c r="A27" s="238">
        <v>17</v>
      </c>
      <c r="B27" s="506" t="s">
        <v>247</v>
      </c>
      <c r="C27" s="507"/>
      <c r="D27" s="507"/>
      <c r="E27" s="508"/>
      <c r="F27" s="215" t="s">
        <v>153</v>
      </c>
      <c r="G27" s="215">
        <v>3700</v>
      </c>
      <c r="H27" s="238">
        <v>3</v>
      </c>
      <c r="I27" s="238">
        <f t="shared" si="0"/>
        <v>11100</v>
      </c>
      <c r="J27" s="238"/>
      <c r="K27" s="238">
        <f t="shared" si="1"/>
        <v>0</v>
      </c>
      <c r="L27" s="238"/>
      <c r="M27" s="238">
        <f t="shared" si="2"/>
        <v>0</v>
      </c>
      <c r="N27" s="238"/>
      <c r="O27" s="238">
        <f t="shared" si="3"/>
        <v>0</v>
      </c>
      <c r="P27" s="238"/>
      <c r="Q27" s="238"/>
      <c r="R27" s="238"/>
      <c r="S27" s="238">
        <f t="shared" si="4"/>
        <v>0</v>
      </c>
      <c r="T27" s="238"/>
      <c r="U27" s="238">
        <f t="shared" si="5"/>
        <v>0</v>
      </c>
      <c r="V27" s="238"/>
      <c r="W27" s="238">
        <f t="shared" si="35"/>
        <v>0</v>
      </c>
      <c r="X27" s="238"/>
      <c r="Y27" s="238">
        <f t="shared" si="6"/>
        <v>0</v>
      </c>
      <c r="Z27" s="238"/>
      <c r="AA27" s="238">
        <f t="shared" si="7"/>
        <v>0</v>
      </c>
      <c r="AB27" s="238"/>
      <c r="AC27" s="238">
        <f t="shared" si="8"/>
        <v>0</v>
      </c>
      <c r="AD27" s="238"/>
      <c r="AE27" s="238">
        <f t="shared" si="9"/>
        <v>0</v>
      </c>
      <c r="AF27" s="238"/>
      <c r="AG27" s="238">
        <f t="shared" si="10"/>
        <v>0</v>
      </c>
      <c r="AH27" s="238"/>
      <c r="AI27" s="238"/>
      <c r="AJ27" s="238"/>
      <c r="AK27" s="238">
        <f t="shared" si="11"/>
        <v>0</v>
      </c>
      <c r="AL27" s="238"/>
      <c r="AM27" s="238">
        <f t="shared" si="12"/>
        <v>0</v>
      </c>
      <c r="AN27" s="238"/>
      <c r="AO27" s="238">
        <f t="shared" si="13"/>
        <v>0</v>
      </c>
      <c r="AP27" s="238"/>
      <c r="AQ27" s="238">
        <f t="shared" si="14"/>
        <v>0</v>
      </c>
      <c r="AR27" s="238"/>
      <c r="AS27" s="238">
        <f t="shared" si="15"/>
        <v>0</v>
      </c>
      <c r="AT27" s="238"/>
      <c r="AU27" s="238">
        <f t="shared" si="16"/>
        <v>0</v>
      </c>
      <c r="AV27" s="238">
        <v>4.5</v>
      </c>
      <c r="AW27" s="238">
        <f t="shared" si="17"/>
        <v>16650</v>
      </c>
      <c r="AX27" s="238"/>
      <c r="AY27" s="238">
        <f t="shared" si="18"/>
        <v>0</v>
      </c>
      <c r="AZ27" s="238"/>
      <c r="BA27" s="238">
        <f t="shared" si="19"/>
        <v>0</v>
      </c>
      <c r="BB27" s="238"/>
      <c r="BC27" s="238">
        <f t="shared" si="20"/>
        <v>0</v>
      </c>
      <c r="BD27" s="238"/>
      <c r="BE27" s="40">
        <f t="shared" si="21"/>
        <v>0</v>
      </c>
      <c r="BF27" s="238"/>
      <c r="BG27" s="238">
        <f t="shared" si="33"/>
        <v>0</v>
      </c>
      <c r="BH27" s="238">
        <v>3</v>
      </c>
      <c r="BI27" s="238">
        <f t="shared" si="22"/>
        <v>11100</v>
      </c>
      <c r="BJ27" s="238"/>
      <c r="BK27" s="238"/>
      <c r="BL27" s="238"/>
      <c r="BM27" s="238">
        <f t="shared" si="34"/>
        <v>0</v>
      </c>
      <c r="BN27" s="238"/>
      <c r="BO27" s="238">
        <f t="shared" si="23"/>
        <v>0</v>
      </c>
      <c r="BP27" s="238"/>
      <c r="BQ27" s="238">
        <f t="shared" si="24"/>
        <v>0</v>
      </c>
      <c r="BR27" s="238"/>
      <c r="BS27" s="238">
        <f t="shared" si="25"/>
        <v>0</v>
      </c>
      <c r="BT27" s="238"/>
      <c r="BU27" s="238">
        <f t="shared" si="26"/>
        <v>0</v>
      </c>
      <c r="BV27" s="238"/>
      <c r="BW27" s="238"/>
      <c r="BX27" s="238"/>
      <c r="BY27" s="238">
        <f t="shared" si="27"/>
        <v>0</v>
      </c>
      <c r="BZ27" s="238"/>
      <c r="CA27" s="238">
        <f t="shared" si="28"/>
        <v>0</v>
      </c>
      <c r="CB27" s="238">
        <f>2.5</f>
        <v>2.5</v>
      </c>
      <c r="CC27" s="238">
        <f>CB27*G27*0+6500</f>
        <v>6500</v>
      </c>
      <c r="CD27" s="238"/>
      <c r="CE27" s="238">
        <f t="shared" si="30"/>
        <v>0</v>
      </c>
      <c r="CF27" s="238"/>
      <c r="CG27" s="238">
        <f t="shared" si="31"/>
        <v>0</v>
      </c>
      <c r="CH27" s="238">
        <f t="shared" si="32"/>
        <v>13</v>
      </c>
      <c r="CI27" s="238">
        <f t="shared" si="32"/>
        <v>45350</v>
      </c>
      <c r="CJ27" s="35"/>
      <c r="CK27" s="35"/>
      <c r="CL27" s="35"/>
    </row>
    <row r="28" spans="1:90" ht="12.75">
      <c r="A28" s="238">
        <v>18</v>
      </c>
      <c r="B28" s="247" t="s">
        <v>186</v>
      </c>
      <c r="C28" s="248"/>
      <c r="D28" s="248"/>
      <c r="E28" s="249"/>
      <c r="F28" s="215" t="s">
        <v>170</v>
      </c>
      <c r="G28" s="215">
        <v>440</v>
      </c>
      <c r="H28" s="238"/>
      <c r="I28" s="238">
        <f t="shared" si="0"/>
        <v>0</v>
      </c>
      <c r="J28" s="238"/>
      <c r="K28" s="238">
        <f t="shared" si="1"/>
        <v>0</v>
      </c>
      <c r="L28" s="238"/>
      <c r="M28" s="238">
        <f t="shared" si="2"/>
        <v>0</v>
      </c>
      <c r="N28" s="238"/>
      <c r="O28" s="238">
        <f t="shared" si="3"/>
        <v>0</v>
      </c>
      <c r="P28" s="238"/>
      <c r="Q28" s="238"/>
      <c r="R28" s="238"/>
      <c r="S28" s="238">
        <f t="shared" si="4"/>
        <v>0</v>
      </c>
      <c r="T28" s="238"/>
      <c r="U28" s="238">
        <f t="shared" si="5"/>
        <v>0</v>
      </c>
      <c r="V28" s="238"/>
      <c r="W28" s="238">
        <f t="shared" si="35"/>
        <v>0</v>
      </c>
      <c r="X28" s="238"/>
      <c r="Y28" s="238">
        <f t="shared" si="6"/>
        <v>0</v>
      </c>
      <c r="Z28" s="238"/>
      <c r="AA28" s="238">
        <f t="shared" si="7"/>
        <v>0</v>
      </c>
      <c r="AB28" s="238"/>
      <c r="AC28" s="238">
        <f t="shared" si="8"/>
        <v>0</v>
      </c>
      <c r="AD28" s="238"/>
      <c r="AE28" s="238">
        <f t="shared" si="9"/>
        <v>0</v>
      </c>
      <c r="AF28" s="238"/>
      <c r="AG28" s="238">
        <f t="shared" si="10"/>
        <v>0</v>
      </c>
      <c r="AH28" s="238"/>
      <c r="AI28" s="238"/>
      <c r="AJ28" s="238"/>
      <c r="AK28" s="238">
        <f t="shared" si="11"/>
        <v>0</v>
      </c>
      <c r="AL28" s="238"/>
      <c r="AM28" s="238">
        <f t="shared" si="12"/>
        <v>0</v>
      </c>
      <c r="AN28" s="238"/>
      <c r="AO28" s="238">
        <f t="shared" si="13"/>
        <v>0</v>
      </c>
      <c r="AP28" s="238"/>
      <c r="AQ28" s="238">
        <f t="shared" si="14"/>
        <v>0</v>
      </c>
      <c r="AR28" s="238"/>
      <c r="AS28" s="238">
        <f t="shared" si="15"/>
        <v>0</v>
      </c>
      <c r="AT28" s="238"/>
      <c r="AU28" s="238">
        <f t="shared" si="16"/>
        <v>0</v>
      </c>
      <c r="AV28" s="238"/>
      <c r="AW28" s="238">
        <f t="shared" si="17"/>
        <v>0</v>
      </c>
      <c r="AX28" s="238"/>
      <c r="AY28" s="238">
        <f t="shared" si="18"/>
        <v>0</v>
      </c>
      <c r="AZ28" s="238"/>
      <c r="BA28" s="238">
        <f t="shared" si="19"/>
        <v>0</v>
      </c>
      <c r="BB28" s="238"/>
      <c r="BC28" s="238">
        <f t="shared" si="20"/>
        <v>0</v>
      </c>
      <c r="BD28" s="238"/>
      <c r="BE28" s="40">
        <f t="shared" si="21"/>
        <v>0</v>
      </c>
      <c r="BF28" s="238"/>
      <c r="BG28" s="238">
        <f t="shared" si="33"/>
        <v>0</v>
      </c>
      <c r="BH28" s="238"/>
      <c r="BI28" s="238">
        <f t="shared" si="22"/>
        <v>0</v>
      </c>
      <c r="BJ28" s="238"/>
      <c r="BK28" s="238"/>
      <c r="BL28" s="238"/>
      <c r="BM28" s="238">
        <f t="shared" si="34"/>
        <v>0</v>
      </c>
      <c r="BN28" s="238"/>
      <c r="BO28" s="238">
        <f t="shared" si="23"/>
        <v>0</v>
      </c>
      <c r="BP28" s="238"/>
      <c r="BQ28" s="238">
        <f t="shared" si="24"/>
        <v>0</v>
      </c>
      <c r="BR28" s="238"/>
      <c r="BS28" s="238">
        <f t="shared" si="25"/>
        <v>0</v>
      </c>
      <c r="BT28" s="238"/>
      <c r="BU28" s="238">
        <f t="shared" si="26"/>
        <v>0</v>
      </c>
      <c r="BV28" s="238"/>
      <c r="BW28" s="238"/>
      <c r="BX28" s="238"/>
      <c r="BY28" s="238">
        <f t="shared" si="27"/>
        <v>0</v>
      </c>
      <c r="BZ28" s="238"/>
      <c r="CA28" s="238">
        <f t="shared" si="28"/>
        <v>0</v>
      </c>
      <c r="CB28" s="238"/>
      <c r="CC28" s="238">
        <f t="shared" si="29"/>
        <v>0</v>
      </c>
      <c r="CD28" s="238"/>
      <c r="CE28" s="238">
        <f t="shared" si="30"/>
        <v>0</v>
      </c>
      <c r="CF28" s="238"/>
      <c r="CG28" s="238">
        <f t="shared" si="31"/>
        <v>0</v>
      </c>
      <c r="CH28" s="238">
        <f t="shared" si="32"/>
        <v>0</v>
      </c>
      <c r="CI28" s="238">
        <f t="shared" si="32"/>
        <v>0</v>
      </c>
      <c r="CJ28" s="35"/>
      <c r="CK28" s="35"/>
      <c r="CL28" s="35"/>
    </row>
    <row r="29" spans="1:90" ht="12.75">
      <c r="A29" s="238">
        <v>19</v>
      </c>
      <c r="B29" s="251" t="s">
        <v>187</v>
      </c>
      <c r="C29" s="248"/>
      <c r="D29" s="248"/>
      <c r="E29" s="249"/>
      <c r="F29" s="215" t="s">
        <v>153</v>
      </c>
      <c r="G29" s="215">
        <v>600</v>
      </c>
      <c r="H29" s="238"/>
      <c r="I29" s="238">
        <f t="shared" si="0"/>
        <v>0</v>
      </c>
      <c r="J29" s="238"/>
      <c r="K29" s="238">
        <f t="shared" si="1"/>
        <v>0</v>
      </c>
      <c r="L29" s="238"/>
      <c r="M29" s="238">
        <f t="shared" si="2"/>
        <v>0</v>
      </c>
      <c r="N29" s="238"/>
      <c r="O29" s="238">
        <f t="shared" si="3"/>
        <v>0</v>
      </c>
      <c r="P29" s="238"/>
      <c r="Q29" s="238"/>
      <c r="R29" s="238"/>
      <c r="S29" s="238">
        <f t="shared" si="4"/>
        <v>0</v>
      </c>
      <c r="T29" s="238"/>
      <c r="U29" s="238">
        <f t="shared" si="5"/>
        <v>0</v>
      </c>
      <c r="V29" s="238"/>
      <c r="W29" s="238">
        <f t="shared" si="35"/>
        <v>0</v>
      </c>
      <c r="X29" s="238"/>
      <c r="Y29" s="238">
        <f t="shared" si="6"/>
        <v>0</v>
      </c>
      <c r="Z29" s="238"/>
      <c r="AA29" s="238">
        <f t="shared" si="7"/>
        <v>0</v>
      </c>
      <c r="AB29" s="238"/>
      <c r="AC29" s="238">
        <f t="shared" si="8"/>
        <v>0</v>
      </c>
      <c r="AD29" s="238"/>
      <c r="AE29" s="238">
        <f t="shared" si="9"/>
        <v>0</v>
      </c>
      <c r="AF29" s="238"/>
      <c r="AG29" s="238">
        <f t="shared" si="10"/>
        <v>0</v>
      </c>
      <c r="AH29" s="238"/>
      <c r="AI29" s="238"/>
      <c r="AJ29" s="238"/>
      <c r="AK29" s="238">
        <f t="shared" si="11"/>
        <v>0</v>
      </c>
      <c r="AL29" s="238"/>
      <c r="AM29" s="238">
        <f t="shared" si="12"/>
        <v>0</v>
      </c>
      <c r="AN29" s="238"/>
      <c r="AO29" s="238">
        <f t="shared" si="13"/>
        <v>0</v>
      </c>
      <c r="AP29" s="238"/>
      <c r="AQ29" s="238">
        <f t="shared" si="14"/>
        <v>0</v>
      </c>
      <c r="AR29" s="238"/>
      <c r="AS29" s="238">
        <f t="shared" si="15"/>
        <v>0</v>
      </c>
      <c r="AT29" s="238"/>
      <c r="AU29" s="238">
        <f t="shared" si="16"/>
        <v>0</v>
      </c>
      <c r="AV29" s="238"/>
      <c r="AW29" s="238">
        <f t="shared" si="17"/>
        <v>0</v>
      </c>
      <c r="AX29" s="238"/>
      <c r="AY29" s="238">
        <f t="shared" si="18"/>
        <v>0</v>
      </c>
      <c r="AZ29" s="238"/>
      <c r="BA29" s="238">
        <f t="shared" si="19"/>
        <v>0</v>
      </c>
      <c r="BB29" s="238"/>
      <c r="BC29" s="238">
        <f t="shared" si="20"/>
        <v>0</v>
      </c>
      <c r="BD29" s="238"/>
      <c r="BE29" s="40">
        <f t="shared" si="21"/>
        <v>0</v>
      </c>
      <c r="BF29" s="238"/>
      <c r="BG29" s="238">
        <f t="shared" si="33"/>
        <v>0</v>
      </c>
      <c r="BH29" s="238"/>
      <c r="BI29" s="238">
        <f t="shared" si="22"/>
        <v>0</v>
      </c>
      <c r="BJ29" s="238"/>
      <c r="BK29" s="238"/>
      <c r="BL29" s="238"/>
      <c r="BM29" s="238">
        <f t="shared" si="34"/>
        <v>0</v>
      </c>
      <c r="BN29" s="238"/>
      <c r="BO29" s="238">
        <f t="shared" si="23"/>
        <v>0</v>
      </c>
      <c r="BP29" s="238"/>
      <c r="BQ29" s="238">
        <f t="shared" si="24"/>
        <v>0</v>
      </c>
      <c r="BR29" s="238"/>
      <c r="BS29" s="238">
        <f t="shared" si="25"/>
        <v>0</v>
      </c>
      <c r="BT29" s="238"/>
      <c r="BU29" s="238">
        <f t="shared" si="26"/>
        <v>0</v>
      </c>
      <c r="BV29" s="238"/>
      <c r="BW29" s="238"/>
      <c r="BX29" s="238"/>
      <c r="BY29" s="238">
        <f t="shared" si="27"/>
        <v>0</v>
      </c>
      <c r="BZ29" s="238"/>
      <c r="CA29" s="238">
        <f t="shared" si="28"/>
        <v>0</v>
      </c>
      <c r="CB29" s="238"/>
      <c r="CC29" s="238">
        <f t="shared" si="29"/>
        <v>0</v>
      </c>
      <c r="CD29" s="238"/>
      <c r="CE29" s="238">
        <f t="shared" si="30"/>
        <v>0</v>
      </c>
      <c r="CF29" s="238"/>
      <c r="CG29" s="238">
        <f t="shared" si="31"/>
        <v>0</v>
      </c>
      <c r="CH29" s="238">
        <f t="shared" si="32"/>
        <v>0</v>
      </c>
      <c r="CI29" s="238">
        <f t="shared" si="32"/>
        <v>0</v>
      </c>
      <c r="CJ29" s="35"/>
      <c r="CK29" s="35"/>
      <c r="CL29" s="35"/>
    </row>
    <row r="30" spans="1:90" ht="12.75">
      <c r="A30" s="238">
        <v>20</v>
      </c>
      <c r="B30" s="500" t="s">
        <v>188</v>
      </c>
      <c r="C30" s="501"/>
      <c r="D30" s="501"/>
      <c r="E30" s="502"/>
      <c r="F30" s="215" t="s">
        <v>23</v>
      </c>
      <c r="G30" s="215">
        <v>5800</v>
      </c>
      <c r="H30" s="238"/>
      <c r="I30" s="238">
        <f t="shared" si="0"/>
        <v>0</v>
      </c>
      <c r="J30" s="238"/>
      <c r="K30" s="238">
        <f t="shared" si="1"/>
        <v>0</v>
      </c>
      <c r="L30" s="238"/>
      <c r="M30" s="238">
        <f t="shared" si="2"/>
        <v>0</v>
      </c>
      <c r="N30" s="238"/>
      <c r="O30" s="238">
        <f t="shared" si="3"/>
        <v>0</v>
      </c>
      <c r="P30" s="238"/>
      <c r="Q30" s="238"/>
      <c r="R30" s="238"/>
      <c r="S30" s="238">
        <f t="shared" si="4"/>
        <v>0</v>
      </c>
      <c r="T30" s="238"/>
      <c r="U30" s="238">
        <f t="shared" si="5"/>
        <v>0</v>
      </c>
      <c r="V30" s="238"/>
      <c r="W30" s="238">
        <f t="shared" si="35"/>
        <v>0</v>
      </c>
      <c r="X30" s="238"/>
      <c r="Y30" s="238">
        <f t="shared" si="6"/>
        <v>0</v>
      </c>
      <c r="Z30" s="238"/>
      <c r="AA30" s="238">
        <f t="shared" si="7"/>
        <v>0</v>
      </c>
      <c r="AB30" s="238"/>
      <c r="AC30" s="238">
        <f t="shared" si="8"/>
        <v>0</v>
      </c>
      <c r="AD30" s="238"/>
      <c r="AE30" s="238">
        <f t="shared" si="9"/>
        <v>0</v>
      </c>
      <c r="AF30" s="238"/>
      <c r="AG30" s="238">
        <f t="shared" si="10"/>
        <v>0</v>
      </c>
      <c r="AH30" s="238"/>
      <c r="AI30" s="238"/>
      <c r="AJ30" s="238"/>
      <c r="AK30" s="238">
        <f t="shared" si="11"/>
        <v>0</v>
      </c>
      <c r="AL30" s="238"/>
      <c r="AM30" s="238">
        <f t="shared" si="12"/>
        <v>0</v>
      </c>
      <c r="AN30" s="238"/>
      <c r="AO30" s="238">
        <f t="shared" si="13"/>
        <v>0</v>
      </c>
      <c r="AP30" s="238"/>
      <c r="AQ30" s="238">
        <f t="shared" si="14"/>
        <v>0</v>
      </c>
      <c r="AR30" s="238"/>
      <c r="AS30" s="238">
        <f t="shared" si="15"/>
        <v>0</v>
      </c>
      <c r="AT30" s="238"/>
      <c r="AU30" s="238">
        <f t="shared" si="16"/>
        <v>0</v>
      </c>
      <c r="AV30" s="238"/>
      <c r="AW30" s="238">
        <f t="shared" si="17"/>
        <v>0</v>
      </c>
      <c r="AX30" s="238"/>
      <c r="AY30" s="238">
        <f t="shared" si="18"/>
        <v>0</v>
      </c>
      <c r="AZ30" s="238">
        <v>2</v>
      </c>
      <c r="BA30" s="238">
        <f t="shared" si="19"/>
        <v>11600</v>
      </c>
      <c r="BB30" s="238"/>
      <c r="BC30" s="238">
        <f t="shared" si="20"/>
        <v>0</v>
      </c>
      <c r="BD30" s="238"/>
      <c r="BE30" s="40">
        <f t="shared" si="21"/>
        <v>0</v>
      </c>
      <c r="BF30" s="238"/>
      <c r="BG30" s="238">
        <f t="shared" si="33"/>
        <v>0</v>
      </c>
      <c r="BH30" s="238"/>
      <c r="BI30" s="238">
        <f t="shared" si="22"/>
        <v>0</v>
      </c>
      <c r="BJ30" s="238"/>
      <c r="BK30" s="238"/>
      <c r="BL30" s="238"/>
      <c r="BM30" s="238">
        <f t="shared" si="34"/>
        <v>0</v>
      </c>
      <c r="BN30" s="238"/>
      <c r="BO30" s="238">
        <f t="shared" si="23"/>
        <v>0</v>
      </c>
      <c r="BP30" s="238"/>
      <c r="BQ30" s="238">
        <f t="shared" si="24"/>
        <v>0</v>
      </c>
      <c r="BR30" s="238"/>
      <c r="BS30" s="238">
        <f t="shared" si="25"/>
        <v>0</v>
      </c>
      <c r="BT30" s="238"/>
      <c r="BU30" s="238">
        <f t="shared" si="26"/>
        <v>0</v>
      </c>
      <c r="BV30" s="238"/>
      <c r="BW30" s="238"/>
      <c r="BX30" s="238"/>
      <c r="BY30" s="238">
        <f t="shared" si="27"/>
        <v>0</v>
      </c>
      <c r="BZ30" s="238"/>
      <c r="CA30" s="238">
        <f t="shared" si="28"/>
        <v>0</v>
      </c>
      <c r="CB30" s="238"/>
      <c r="CC30" s="238">
        <f t="shared" si="29"/>
        <v>0</v>
      </c>
      <c r="CD30" s="238"/>
      <c r="CE30" s="238">
        <f t="shared" si="30"/>
        <v>0</v>
      </c>
      <c r="CF30" s="238"/>
      <c r="CG30" s="238">
        <f t="shared" si="31"/>
        <v>0</v>
      </c>
      <c r="CH30" s="238">
        <f t="shared" si="32"/>
        <v>2</v>
      </c>
      <c r="CI30" s="238">
        <f t="shared" si="32"/>
        <v>11600</v>
      </c>
      <c r="CJ30" s="35"/>
      <c r="CK30" s="35"/>
      <c r="CL30" s="35"/>
    </row>
    <row r="31" spans="1:90" ht="12.75">
      <c r="A31" s="238">
        <v>21</v>
      </c>
      <c r="B31" s="247" t="s">
        <v>189</v>
      </c>
      <c r="C31" s="248"/>
      <c r="D31" s="248"/>
      <c r="E31" s="249"/>
      <c r="F31" s="215" t="s">
        <v>23</v>
      </c>
      <c r="G31" s="215">
        <v>2500</v>
      </c>
      <c r="H31" s="238"/>
      <c r="I31" s="238">
        <f t="shared" si="0"/>
        <v>0</v>
      </c>
      <c r="J31" s="238"/>
      <c r="K31" s="238">
        <f t="shared" si="1"/>
        <v>0</v>
      </c>
      <c r="L31" s="238"/>
      <c r="M31" s="238">
        <f t="shared" si="2"/>
        <v>0</v>
      </c>
      <c r="N31" s="238"/>
      <c r="O31" s="238">
        <f t="shared" si="3"/>
        <v>0</v>
      </c>
      <c r="P31" s="238"/>
      <c r="Q31" s="238"/>
      <c r="R31" s="238"/>
      <c r="S31" s="238">
        <f t="shared" si="4"/>
        <v>0</v>
      </c>
      <c r="T31" s="238"/>
      <c r="U31" s="238">
        <f t="shared" si="5"/>
        <v>0</v>
      </c>
      <c r="V31" s="238"/>
      <c r="W31" s="238">
        <f t="shared" si="35"/>
        <v>0</v>
      </c>
      <c r="X31" s="238"/>
      <c r="Y31" s="238">
        <f t="shared" si="6"/>
        <v>0</v>
      </c>
      <c r="Z31" s="238"/>
      <c r="AA31" s="238">
        <f t="shared" si="7"/>
        <v>0</v>
      </c>
      <c r="AB31" s="238"/>
      <c r="AC31" s="238">
        <f t="shared" si="8"/>
        <v>0</v>
      </c>
      <c r="AD31" s="238"/>
      <c r="AE31" s="238">
        <f t="shared" si="9"/>
        <v>0</v>
      </c>
      <c r="AF31" s="238"/>
      <c r="AG31" s="238">
        <f t="shared" si="10"/>
        <v>0</v>
      </c>
      <c r="AH31" s="238"/>
      <c r="AI31" s="238"/>
      <c r="AJ31" s="238"/>
      <c r="AK31" s="238">
        <f t="shared" si="11"/>
        <v>0</v>
      </c>
      <c r="AL31" s="238"/>
      <c r="AM31" s="238">
        <f t="shared" si="12"/>
        <v>0</v>
      </c>
      <c r="AN31" s="238"/>
      <c r="AO31" s="238">
        <f t="shared" si="13"/>
        <v>0</v>
      </c>
      <c r="AP31" s="238"/>
      <c r="AQ31" s="238">
        <f t="shared" si="14"/>
        <v>0</v>
      </c>
      <c r="AR31" s="238"/>
      <c r="AS31" s="238">
        <f t="shared" si="15"/>
        <v>0</v>
      </c>
      <c r="AT31" s="238"/>
      <c r="AU31" s="238">
        <f t="shared" si="16"/>
        <v>0</v>
      </c>
      <c r="AV31" s="238"/>
      <c r="AW31" s="238">
        <f t="shared" si="17"/>
        <v>0</v>
      </c>
      <c r="AX31" s="238"/>
      <c r="AY31" s="238">
        <f t="shared" si="18"/>
        <v>0</v>
      </c>
      <c r="AZ31" s="238"/>
      <c r="BA31" s="238">
        <f t="shared" si="19"/>
        <v>0</v>
      </c>
      <c r="BB31" s="238"/>
      <c r="BC31" s="238">
        <f t="shared" si="20"/>
        <v>0</v>
      </c>
      <c r="BD31" s="238"/>
      <c r="BE31" s="40">
        <f t="shared" si="21"/>
        <v>0</v>
      </c>
      <c r="BF31" s="238"/>
      <c r="BG31" s="238">
        <f t="shared" si="33"/>
        <v>0</v>
      </c>
      <c r="BH31" s="238"/>
      <c r="BI31" s="238">
        <f t="shared" si="22"/>
        <v>0</v>
      </c>
      <c r="BJ31" s="238"/>
      <c r="BK31" s="238"/>
      <c r="BL31" s="238"/>
      <c r="BM31" s="238">
        <f t="shared" si="34"/>
        <v>0</v>
      </c>
      <c r="BN31" s="238"/>
      <c r="BO31" s="238">
        <f t="shared" si="23"/>
        <v>0</v>
      </c>
      <c r="BP31" s="238"/>
      <c r="BQ31" s="238">
        <f t="shared" si="24"/>
        <v>0</v>
      </c>
      <c r="BR31" s="238"/>
      <c r="BS31" s="238">
        <f t="shared" si="25"/>
        <v>0</v>
      </c>
      <c r="BT31" s="238"/>
      <c r="BU31" s="238">
        <f t="shared" si="26"/>
        <v>0</v>
      </c>
      <c r="BV31" s="238"/>
      <c r="BW31" s="238"/>
      <c r="BX31" s="238"/>
      <c r="BY31" s="238">
        <f t="shared" si="27"/>
        <v>0</v>
      </c>
      <c r="BZ31" s="238"/>
      <c r="CA31" s="238">
        <f t="shared" si="28"/>
        <v>0</v>
      </c>
      <c r="CB31" s="238"/>
      <c r="CC31" s="238">
        <f t="shared" si="29"/>
        <v>0</v>
      </c>
      <c r="CD31" s="238"/>
      <c r="CE31" s="238">
        <f t="shared" si="30"/>
        <v>0</v>
      </c>
      <c r="CF31" s="238"/>
      <c r="CG31" s="238">
        <f t="shared" si="31"/>
        <v>0</v>
      </c>
      <c r="CH31" s="238">
        <f t="shared" si="32"/>
        <v>0</v>
      </c>
      <c r="CI31" s="238">
        <f t="shared" si="32"/>
        <v>0</v>
      </c>
      <c r="CJ31" s="35"/>
      <c r="CK31" s="35"/>
      <c r="CL31" s="35"/>
    </row>
    <row r="32" spans="1:90" ht="12.75">
      <c r="A32" s="238">
        <v>22</v>
      </c>
      <c r="B32" s="251" t="s">
        <v>190</v>
      </c>
      <c r="C32" s="248"/>
      <c r="D32" s="248"/>
      <c r="E32" s="249"/>
      <c r="F32" s="215" t="s">
        <v>176</v>
      </c>
      <c r="G32" s="215">
        <v>610</v>
      </c>
      <c r="H32" s="238"/>
      <c r="I32" s="238">
        <f t="shared" si="0"/>
        <v>0</v>
      </c>
      <c r="J32" s="238"/>
      <c r="K32" s="238">
        <f t="shared" si="1"/>
        <v>0</v>
      </c>
      <c r="L32" s="238"/>
      <c r="M32" s="238">
        <f t="shared" si="2"/>
        <v>0</v>
      </c>
      <c r="N32" s="238"/>
      <c r="O32" s="238">
        <f t="shared" si="3"/>
        <v>0</v>
      </c>
      <c r="P32" s="238"/>
      <c r="Q32" s="238"/>
      <c r="R32" s="238"/>
      <c r="S32" s="238">
        <f t="shared" si="4"/>
        <v>0</v>
      </c>
      <c r="T32" s="238"/>
      <c r="U32" s="238">
        <f t="shared" si="5"/>
        <v>0</v>
      </c>
      <c r="V32" s="238"/>
      <c r="W32" s="238">
        <f t="shared" si="35"/>
        <v>0</v>
      </c>
      <c r="X32" s="238"/>
      <c r="Y32" s="238">
        <f t="shared" si="6"/>
        <v>0</v>
      </c>
      <c r="Z32" s="238"/>
      <c r="AA32" s="238">
        <f t="shared" si="7"/>
        <v>0</v>
      </c>
      <c r="AB32" s="238"/>
      <c r="AC32" s="238">
        <f t="shared" si="8"/>
        <v>0</v>
      </c>
      <c r="AD32" s="238"/>
      <c r="AE32" s="238">
        <f t="shared" si="9"/>
        <v>0</v>
      </c>
      <c r="AF32" s="238"/>
      <c r="AG32" s="238">
        <f t="shared" si="10"/>
        <v>0</v>
      </c>
      <c r="AH32" s="238"/>
      <c r="AI32" s="238"/>
      <c r="AJ32" s="238"/>
      <c r="AK32" s="238">
        <f t="shared" si="11"/>
        <v>0</v>
      </c>
      <c r="AL32" s="238"/>
      <c r="AM32" s="238">
        <f t="shared" si="12"/>
        <v>0</v>
      </c>
      <c r="AN32" s="238"/>
      <c r="AO32" s="238">
        <f t="shared" si="13"/>
        <v>0</v>
      </c>
      <c r="AP32" s="238"/>
      <c r="AQ32" s="238">
        <f t="shared" si="14"/>
        <v>0</v>
      </c>
      <c r="AR32" s="238"/>
      <c r="AS32" s="238">
        <f t="shared" si="15"/>
        <v>0</v>
      </c>
      <c r="AT32" s="238"/>
      <c r="AU32" s="238">
        <f t="shared" si="16"/>
        <v>0</v>
      </c>
      <c r="AV32" s="238"/>
      <c r="AW32" s="238">
        <f t="shared" si="17"/>
        <v>0</v>
      </c>
      <c r="AX32" s="238"/>
      <c r="AY32" s="238">
        <f t="shared" si="18"/>
        <v>0</v>
      </c>
      <c r="AZ32" s="238"/>
      <c r="BA32" s="238">
        <f t="shared" si="19"/>
        <v>0</v>
      </c>
      <c r="BB32" s="238"/>
      <c r="BC32" s="238">
        <f t="shared" si="20"/>
        <v>0</v>
      </c>
      <c r="BD32" s="238"/>
      <c r="BE32" s="40">
        <f t="shared" si="21"/>
        <v>0</v>
      </c>
      <c r="BF32" s="238"/>
      <c r="BG32" s="238">
        <f t="shared" si="33"/>
        <v>0</v>
      </c>
      <c r="BH32" s="238"/>
      <c r="BI32" s="238">
        <f t="shared" si="22"/>
        <v>0</v>
      </c>
      <c r="BJ32" s="238"/>
      <c r="BK32" s="238"/>
      <c r="BL32" s="238"/>
      <c r="BM32" s="238">
        <f t="shared" si="34"/>
        <v>0</v>
      </c>
      <c r="BN32" s="238"/>
      <c r="BO32" s="238">
        <f t="shared" si="23"/>
        <v>0</v>
      </c>
      <c r="BP32" s="238"/>
      <c r="BQ32" s="238">
        <f t="shared" si="24"/>
        <v>0</v>
      </c>
      <c r="BR32" s="238"/>
      <c r="BS32" s="238">
        <f t="shared" si="25"/>
        <v>0</v>
      </c>
      <c r="BT32" s="238"/>
      <c r="BU32" s="238">
        <f t="shared" si="26"/>
        <v>0</v>
      </c>
      <c r="BV32" s="238"/>
      <c r="BW32" s="238"/>
      <c r="BX32" s="238"/>
      <c r="BY32" s="238">
        <f t="shared" si="27"/>
        <v>0</v>
      </c>
      <c r="BZ32" s="238"/>
      <c r="CA32" s="238">
        <f t="shared" si="28"/>
        <v>0</v>
      </c>
      <c r="CB32" s="238"/>
      <c r="CC32" s="238">
        <f t="shared" si="29"/>
        <v>0</v>
      </c>
      <c r="CD32" s="238"/>
      <c r="CE32" s="238">
        <f t="shared" si="30"/>
        <v>0</v>
      </c>
      <c r="CF32" s="238"/>
      <c r="CG32" s="238">
        <f t="shared" si="31"/>
        <v>0</v>
      </c>
      <c r="CH32" s="238">
        <f t="shared" si="32"/>
        <v>0</v>
      </c>
      <c r="CI32" s="238">
        <f t="shared" si="32"/>
        <v>0</v>
      </c>
      <c r="CJ32" s="35"/>
      <c r="CK32" s="35"/>
      <c r="CL32" s="35"/>
    </row>
    <row r="33" spans="1:90" ht="12.75">
      <c r="A33" s="238">
        <v>23</v>
      </c>
      <c r="B33" s="251" t="s">
        <v>191</v>
      </c>
      <c r="C33" s="301"/>
      <c r="D33" s="301"/>
      <c r="E33" s="302"/>
      <c r="F33" s="215" t="s">
        <v>153</v>
      </c>
      <c r="G33" s="215">
        <v>3000</v>
      </c>
      <c r="H33" s="238"/>
      <c r="I33" s="238">
        <f t="shared" si="0"/>
        <v>0</v>
      </c>
      <c r="J33" s="238"/>
      <c r="K33" s="238">
        <f t="shared" si="1"/>
        <v>0</v>
      </c>
      <c r="L33" s="238"/>
      <c r="M33" s="238">
        <f t="shared" si="2"/>
        <v>0</v>
      </c>
      <c r="N33" s="238"/>
      <c r="O33" s="238">
        <f t="shared" si="3"/>
        <v>0</v>
      </c>
      <c r="P33" s="238"/>
      <c r="Q33" s="238"/>
      <c r="R33" s="238"/>
      <c r="S33" s="238">
        <f t="shared" si="4"/>
        <v>0</v>
      </c>
      <c r="T33" s="238"/>
      <c r="U33" s="238">
        <f t="shared" si="5"/>
        <v>0</v>
      </c>
      <c r="V33" s="238"/>
      <c r="W33" s="238">
        <f t="shared" si="35"/>
        <v>0</v>
      </c>
      <c r="X33" s="238"/>
      <c r="Y33" s="238">
        <f t="shared" si="6"/>
        <v>0</v>
      </c>
      <c r="Z33" s="238"/>
      <c r="AA33" s="238">
        <f t="shared" si="7"/>
        <v>0</v>
      </c>
      <c r="AB33" s="238"/>
      <c r="AC33" s="238">
        <f t="shared" si="8"/>
        <v>0</v>
      </c>
      <c r="AD33" s="238"/>
      <c r="AE33" s="238">
        <f t="shared" si="9"/>
        <v>0</v>
      </c>
      <c r="AF33" s="238"/>
      <c r="AG33" s="238">
        <f t="shared" si="10"/>
        <v>0</v>
      </c>
      <c r="AH33" s="238"/>
      <c r="AI33" s="238"/>
      <c r="AJ33" s="238"/>
      <c r="AK33" s="238">
        <f t="shared" si="11"/>
        <v>0</v>
      </c>
      <c r="AL33" s="238"/>
      <c r="AM33" s="238">
        <f t="shared" si="12"/>
        <v>0</v>
      </c>
      <c r="AN33" s="238"/>
      <c r="AO33" s="238">
        <f t="shared" si="13"/>
        <v>0</v>
      </c>
      <c r="AP33" s="238"/>
      <c r="AQ33" s="238">
        <f t="shared" si="14"/>
        <v>0</v>
      </c>
      <c r="AR33" s="238"/>
      <c r="AS33" s="238">
        <f t="shared" si="15"/>
        <v>0</v>
      </c>
      <c r="AT33" s="238"/>
      <c r="AU33" s="238">
        <f t="shared" si="16"/>
        <v>0</v>
      </c>
      <c r="AV33" s="238"/>
      <c r="AW33" s="238">
        <f t="shared" si="17"/>
        <v>0</v>
      </c>
      <c r="AX33" s="238"/>
      <c r="AY33" s="238">
        <f t="shared" si="18"/>
        <v>0</v>
      </c>
      <c r="AZ33" s="238"/>
      <c r="BA33" s="238">
        <f t="shared" si="19"/>
        <v>0</v>
      </c>
      <c r="BB33" s="238"/>
      <c r="BC33" s="238">
        <f t="shared" si="20"/>
        <v>0</v>
      </c>
      <c r="BD33" s="238"/>
      <c r="BE33" s="40">
        <f t="shared" si="21"/>
        <v>0</v>
      </c>
      <c r="BF33" s="238"/>
      <c r="BG33" s="238">
        <f t="shared" si="33"/>
        <v>0</v>
      </c>
      <c r="BH33" s="238"/>
      <c r="BI33" s="238">
        <f t="shared" si="22"/>
        <v>0</v>
      </c>
      <c r="BJ33" s="238"/>
      <c r="BK33" s="238"/>
      <c r="BL33" s="238"/>
      <c r="BM33" s="238">
        <f t="shared" si="34"/>
        <v>0</v>
      </c>
      <c r="BN33" s="238"/>
      <c r="BO33" s="238">
        <f t="shared" si="23"/>
        <v>0</v>
      </c>
      <c r="BP33" s="238"/>
      <c r="BQ33" s="238">
        <f t="shared" si="24"/>
        <v>0</v>
      </c>
      <c r="BR33" s="238"/>
      <c r="BS33" s="238">
        <f t="shared" si="25"/>
        <v>0</v>
      </c>
      <c r="BT33" s="238"/>
      <c r="BU33" s="238">
        <f t="shared" si="26"/>
        <v>0</v>
      </c>
      <c r="BV33" s="238"/>
      <c r="BW33" s="238"/>
      <c r="BX33" s="238"/>
      <c r="BY33" s="238">
        <f t="shared" si="27"/>
        <v>0</v>
      </c>
      <c r="BZ33" s="238"/>
      <c r="CA33" s="238">
        <f t="shared" si="28"/>
        <v>0</v>
      </c>
      <c r="CB33" s="238"/>
      <c r="CC33" s="238">
        <f t="shared" si="29"/>
        <v>0</v>
      </c>
      <c r="CD33" s="238"/>
      <c r="CE33" s="238">
        <f t="shared" si="30"/>
        <v>0</v>
      </c>
      <c r="CF33" s="238"/>
      <c r="CG33" s="238">
        <f t="shared" si="31"/>
        <v>0</v>
      </c>
      <c r="CH33" s="238">
        <f t="shared" si="32"/>
        <v>0</v>
      </c>
      <c r="CI33" s="238">
        <f t="shared" si="32"/>
        <v>0</v>
      </c>
      <c r="CJ33" s="35"/>
      <c r="CK33" s="35"/>
      <c r="CL33" s="35"/>
    </row>
    <row r="34" spans="1:90" ht="12.75">
      <c r="A34" s="238">
        <v>24</v>
      </c>
      <c r="B34" s="299" t="s">
        <v>192</v>
      </c>
      <c r="C34" s="301"/>
      <c r="D34" s="301"/>
      <c r="E34" s="302"/>
      <c r="F34" s="215" t="s">
        <v>23</v>
      </c>
      <c r="G34" s="215">
        <v>22000</v>
      </c>
      <c r="H34" s="238"/>
      <c r="I34" s="238">
        <f>H34*G34</f>
        <v>0</v>
      </c>
      <c r="J34" s="238"/>
      <c r="K34" s="238">
        <f>J34*G34</f>
        <v>0</v>
      </c>
      <c r="L34" s="238"/>
      <c r="M34" s="238">
        <f>L34*G34</f>
        <v>0</v>
      </c>
      <c r="N34" s="238"/>
      <c r="O34" s="238">
        <f>N34*G34</f>
        <v>0</v>
      </c>
      <c r="P34" s="238"/>
      <c r="Q34" s="238"/>
      <c r="R34" s="238"/>
      <c r="S34" s="238">
        <f>R34*G34</f>
        <v>0</v>
      </c>
      <c r="T34" s="238"/>
      <c r="U34" s="238">
        <f>T34*G34</f>
        <v>0</v>
      </c>
      <c r="V34" s="238"/>
      <c r="W34" s="238">
        <f>V34*G34</f>
        <v>0</v>
      </c>
      <c r="X34" s="238"/>
      <c r="Y34" s="238">
        <f>X34*G34</f>
        <v>0</v>
      </c>
      <c r="Z34" s="238"/>
      <c r="AA34" s="238">
        <f>Z34*G34</f>
        <v>0</v>
      </c>
      <c r="AB34" s="238"/>
      <c r="AC34" s="238">
        <f>AB34*G34</f>
        <v>0</v>
      </c>
      <c r="AD34" s="238"/>
      <c r="AE34" s="238">
        <f>AD34*G34</f>
        <v>0</v>
      </c>
      <c r="AF34" s="238"/>
      <c r="AG34" s="238">
        <f>AF34*G34</f>
        <v>0</v>
      </c>
      <c r="AH34" s="238"/>
      <c r="AI34" s="238"/>
      <c r="AJ34" s="238"/>
      <c r="AK34" s="238">
        <f>AJ34*G34</f>
        <v>0</v>
      </c>
      <c r="AL34" s="238"/>
      <c r="AM34" s="238">
        <f t="shared" si="12"/>
        <v>0</v>
      </c>
      <c r="AN34" s="238"/>
      <c r="AO34" s="238">
        <f>AN34*G34</f>
        <v>0</v>
      </c>
      <c r="AP34" s="238"/>
      <c r="AQ34" s="238">
        <f>AP34*G34</f>
        <v>0</v>
      </c>
      <c r="AR34" s="238"/>
      <c r="AS34" s="238">
        <f>AR34*G34</f>
        <v>0</v>
      </c>
      <c r="AT34" s="238"/>
      <c r="AU34" s="238">
        <f>AT34*G34</f>
        <v>0</v>
      </c>
      <c r="AV34" s="238"/>
      <c r="AW34" s="238">
        <f>AV34*G34</f>
        <v>0</v>
      </c>
      <c r="AX34" s="238"/>
      <c r="AY34" s="238">
        <f>AX34*G34</f>
        <v>0</v>
      </c>
      <c r="AZ34" s="238"/>
      <c r="BA34" s="238">
        <f>AZ34*G34</f>
        <v>0</v>
      </c>
      <c r="BB34" s="238"/>
      <c r="BC34" s="238">
        <f>BB34*G34</f>
        <v>0</v>
      </c>
      <c r="BD34" s="238"/>
      <c r="BE34" s="40">
        <f>BD34*G34</f>
        <v>0</v>
      </c>
      <c r="BF34" s="238"/>
      <c r="BG34" s="238">
        <f t="shared" si="33"/>
        <v>0</v>
      </c>
      <c r="BH34" s="238"/>
      <c r="BI34" s="238">
        <f>BH34*G34</f>
        <v>0</v>
      </c>
      <c r="BJ34" s="238"/>
      <c r="BK34" s="238"/>
      <c r="BL34" s="238"/>
      <c r="BM34" s="238">
        <f t="shared" si="34"/>
        <v>0</v>
      </c>
      <c r="BN34" s="238"/>
      <c r="BO34" s="238">
        <f>BN34*G34</f>
        <v>0</v>
      </c>
      <c r="BP34" s="238"/>
      <c r="BQ34" s="238">
        <f>BP34*G34</f>
        <v>0</v>
      </c>
      <c r="BR34" s="238"/>
      <c r="BS34" s="238">
        <f>BR34*G34</f>
        <v>0</v>
      </c>
      <c r="BT34" s="238"/>
      <c r="BU34" s="238">
        <f>BT34*G34</f>
        <v>0</v>
      </c>
      <c r="BV34" s="238"/>
      <c r="BW34" s="238"/>
      <c r="BX34" s="238"/>
      <c r="BY34" s="238">
        <f t="shared" si="27"/>
        <v>0</v>
      </c>
      <c r="BZ34" s="238"/>
      <c r="CA34" s="238">
        <f>BZ34*G34</f>
        <v>0</v>
      </c>
      <c r="CB34" s="238"/>
      <c r="CC34" s="238">
        <f>CB34*G34</f>
        <v>0</v>
      </c>
      <c r="CD34" s="238"/>
      <c r="CE34" s="238">
        <f>CD34*G34</f>
        <v>0</v>
      </c>
      <c r="CF34" s="238"/>
      <c r="CG34" s="238">
        <f>CF34*G34</f>
        <v>0</v>
      </c>
      <c r="CH34" s="238">
        <f t="shared" si="32"/>
        <v>0</v>
      </c>
      <c r="CI34" s="238">
        <f t="shared" si="32"/>
        <v>0</v>
      </c>
      <c r="CJ34" s="35"/>
      <c r="CK34" s="35"/>
      <c r="CL34" s="35"/>
    </row>
    <row r="35" spans="1:90" ht="12.75">
      <c r="A35" s="238">
        <v>25</v>
      </c>
      <c r="B35" s="299" t="s">
        <v>193</v>
      </c>
      <c r="C35" s="301"/>
      <c r="D35" s="301"/>
      <c r="E35" s="302"/>
      <c r="F35" s="215" t="s">
        <v>23</v>
      </c>
      <c r="G35" s="215">
        <v>30000</v>
      </c>
      <c r="H35" s="238"/>
      <c r="I35" s="238">
        <f>H35*G35</f>
        <v>0</v>
      </c>
      <c r="J35" s="238"/>
      <c r="K35" s="238">
        <f>J35*G35</f>
        <v>0</v>
      </c>
      <c r="L35" s="238"/>
      <c r="M35" s="238">
        <f>L35*G35</f>
        <v>0</v>
      </c>
      <c r="N35" s="238"/>
      <c r="O35" s="238">
        <f>N35*G35</f>
        <v>0</v>
      </c>
      <c r="P35" s="238"/>
      <c r="Q35" s="238"/>
      <c r="R35" s="238"/>
      <c r="S35" s="238">
        <f>R35*G35</f>
        <v>0</v>
      </c>
      <c r="T35" s="238"/>
      <c r="U35" s="238">
        <f>T35*G35</f>
        <v>0</v>
      </c>
      <c r="V35" s="238"/>
      <c r="W35" s="238">
        <f>V35*G35</f>
        <v>0</v>
      </c>
      <c r="X35" s="238"/>
      <c r="Y35" s="238">
        <f>X35*G35</f>
        <v>0</v>
      </c>
      <c r="Z35" s="238"/>
      <c r="AA35" s="238">
        <f>Z35*G35</f>
        <v>0</v>
      </c>
      <c r="AB35" s="238"/>
      <c r="AC35" s="238">
        <f>AB35*G35</f>
        <v>0</v>
      </c>
      <c r="AD35" s="238"/>
      <c r="AE35" s="238">
        <f>AD35*G35</f>
        <v>0</v>
      </c>
      <c r="AF35" s="238"/>
      <c r="AG35" s="238">
        <f>AF35*G35</f>
        <v>0</v>
      </c>
      <c r="AH35" s="238"/>
      <c r="AI35" s="238"/>
      <c r="AJ35" s="238"/>
      <c r="AK35" s="238">
        <f>AJ35*G35</f>
        <v>0</v>
      </c>
      <c r="AL35" s="238"/>
      <c r="AM35" s="238">
        <f t="shared" si="12"/>
        <v>0</v>
      </c>
      <c r="AN35" s="238"/>
      <c r="AO35" s="238">
        <f>AN35*G35</f>
        <v>0</v>
      </c>
      <c r="AP35" s="238"/>
      <c r="AQ35" s="238">
        <f>AP35*G35</f>
        <v>0</v>
      </c>
      <c r="AR35" s="238"/>
      <c r="AS35" s="238">
        <f>AR35*G35</f>
        <v>0</v>
      </c>
      <c r="AT35" s="238"/>
      <c r="AU35" s="238">
        <f>AT35*G35</f>
        <v>0</v>
      </c>
      <c r="AV35" s="238"/>
      <c r="AW35" s="238">
        <f>AV35*G35</f>
        <v>0</v>
      </c>
      <c r="AX35" s="238"/>
      <c r="AY35" s="238">
        <f>AX35*G35</f>
        <v>0</v>
      </c>
      <c r="AZ35" s="238"/>
      <c r="BA35" s="238">
        <f>AZ35*G35</f>
        <v>0</v>
      </c>
      <c r="BB35" s="238"/>
      <c r="BC35" s="238">
        <f>BB35*G35</f>
        <v>0</v>
      </c>
      <c r="BD35" s="238"/>
      <c r="BE35" s="40">
        <f>BD35*G35</f>
        <v>0</v>
      </c>
      <c r="BF35" s="238"/>
      <c r="BG35" s="238">
        <f t="shared" si="33"/>
        <v>0</v>
      </c>
      <c r="BH35" s="238"/>
      <c r="BI35" s="238">
        <f>BH35*G35</f>
        <v>0</v>
      </c>
      <c r="BJ35" s="238"/>
      <c r="BK35" s="238"/>
      <c r="BL35" s="238"/>
      <c r="BM35" s="238">
        <f t="shared" si="34"/>
        <v>0</v>
      </c>
      <c r="BN35" s="238"/>
      <c r="BO35" s="238">
        <f>BN35*G35</f>
        <v>0</v>
      </c>
      <c r="BP35" s="238"/>
      <c r="BQ35" s="238">
        <f>BP35*G35</f>
        <v>0</v>
      </c>
      <c r="BR35" s="238"/>
      <c r="BS35" s="238">
        <f>BR35*G35</f>
        <v>0</v>
      </c>
      <c r="BT35" s="238"/>
      <c r="BU35" s="238">
        <f>BT35*G35</f>
        <v>0</v>
      </c>
      <c r="BV35" s="238"/>
      <c r="BW35" s="238"/>
      <c r="BX35" s="238"/>
      <c r="BY35" s="238">
        <f t="shared" si="27"/>
        <v>0</v>
      </c>
      <c r="BZ35" s="238"/>
      <c r="CA35" s="238">
        <f>BZ35*G35</f>
        <v>0</v>
      </c>
      <c r="CB35" s="238"/>
      <c r="CC35" s="238">
        <f>CB35*G35</f>
        <v>0</v>
      </c>
      <c r="CD35" s="238"/>
      <c r="CE35" s="238">
        <f>CD35*G35</f>
        <v>0</v>
      </c>
      <c r="CF35" s="238"/>
      <c r="CG35" s="238">
        <f>CF35*G35</f>
        <v>0</v>
      </c>
      <c r="CH35" s="238">
        <f t="shared" si="32"/>
        <v>0</v>
      </c>
      <c r="CI35" s="238">
        <f t="shared" si="32"/>
        <v>0</v>
      </c>
      <c r="CJ35" s="35"/>
      <c r="CK35" s="35"/>
      <c r="CL35" s="35"/>
    </row>
    <row r="36" spans="1:90" ht="12.75">
      <c r="A36" s="238">
        <v>26</v>
      </c>
      <c r="B36" s="299" t="s">
        <v>194</v>
      </c>
      <c r="C36" s="301"/>
      <c r="D36" s="301"/>
      <c r="E36" s="302"/>
      <c r="F36" s="215" t="s">
        <v>23</v>
      </c>
      <c r="G36" s="215">
        <v>49000</v>
      </c>
      <c r="H36" s="238"/>
      <c r="I36" s="238">
        <f>H36*G36</f>
        <v>0</v>
      </c>
      <c r="J36" s="238"/>
      <c r="K36" s="238">
        <f>J36*G36</f>
        <v>0</v>
      </c>
      <c r="L36" s="238"/>
      <c r="M36" s="238">
        <f>L36*G36</f>
        <v>0</v>
      </c>
      <c r="N36" s="238"/>
      <c r="O36" s="238">
        <f>N36*G36</f>
        <v>0</v>
      </c>
      <c r="P36" s="238"/>
      <c r="Q36" s="238"/>
      <c r="R36" s="238"/>
      <c r="S36" s="238">
        <f>R36*G36</f>
        <v>0</v>
      </c>
      <c r="T36" s="238"/>
      <c r="U36" s="238">
        <f>T36*G36</f>
        <v>0</v>
      </c>
      <c r="V36" s="238"/>
      <c r="W36" s="238">
        <f>V36*G36</f>
        <v>0</v>
      </c>
      <c r="X36" s="238"/>
      <c r="Y36" s="238">
        <f>X36*G36</f>
        <v>0</v>
      </c>
      <c r="Z36" s="238"/>
      <c r="AA36" s="238">
        <f>Z36*G36</f>
        <v>0</v>
      </c>
      <c r="AB36" s="238"/>
      <c r="AC36" s="238">
        <f>AB36*G36</f>
        <v>0</v>
      </c>
      <c r="AD36" s="238"/>
      <c r="AE36" s="238">
        <f>AD36*G36</f>
        <v>0</v>
      </c>
      <c r="AF36" s="238"/>
      <c r="AG36" s="238">
        <f>AF36*G36</f>
        <v>0</v>
      </c>
      <c r="AH36" s="238"/>
      <c r="AI36" s="238"/>
      <c r="AJ36" s="238"/>
      <c r="AK36" s="238">
        <f>AJ36*G36</f>
        <v>0</v>
      </c>
      <c r="AL36" s="238"/>
      <c r="AM36" s="238">
        <f t="shared" si="12"/>
        <v>0</v>
      </c>
      <c r="AN36" s="238"/>
      <c r="AO36" s="238">
        <f>AN36*G36</f>
        <v>0</v>
      </c>
      <c r="AP36" s="238"/>
      <c r="AQ36" s="238">
        <f>AP36*G36</f>
        <v>0</v>
      </c>
      <c r="AR36" s="238"/>
      <c r="AS36" s="238">
        <f>AR36*G36</f>
        <v>0</v>
      </c>
      <c r="AT36" s="238"/>
      <c r="AU36" s="238">
        <f>AT36*G36</f>
        <v>0</v>
      </c>
      <c r="AV36" s="238"/>
      <c r="AW36" s="238">
        <f>AV36*G36</f>
        <v>0</v>
      </c>
      <c r="AX36" s="238"/>
      <c r="AY36" s="238">
        <f>AX36*G36</f>
        <v>0</v>
      </c>
      <c r="AZ36" s="238"/>
      <c r="BA36" s="238">
        <f>AZ36*G36</f>
        <v>0</v>
      </c>
      <c r="BB36" s="238"/>
      <c r="BC36" s="238">
        <f>BB36*G36</f>
        <v>0</v>
      </c>
      <c r="BD36" s="238"/>
      <c r="BE36" s="40">
        <f>BD36*G36</f>
        <v>0</v>
      </c>
      <c r="BF36" s="238"/>
      <c r="BG36" s="238">
        <f t="shared" si="33"/>
        <v>0</v>
      </c>
      <c r="BH36" s="238"/>
      <c r="BI36" s="238">
        <f>BH36*G36</f>
        <v>0</v>
      </c>
      <c r="BJ36" s="238"/>
      <c r="BK36" s="238"/>
      <c r="BL36" s="238"/>
      <c r="BM36" s="238">
        <f t="shared" si="34"/>
        <v>0</v>
      </c>
      <c r="BN36" s="238"/>
      <c r="BO36" s="238">
        <f>BN36*G36</f>
        <v>0</v>
      </c>
      <c r="BP36" s="238"/>
      <c r="BQ36" s="238">
        <f>BP36*G36</f>
        <v>0</v>
      </c>
      <c r="BR36" s="238"/>
      <c r="BS36" s="238">
        <f>BR36*G36</f>
        <v>0</v>
      </c>
      <c r="BT36" s="238"/>
      <c r="BU36" s="238">
        <f>BT36*G36</f>
        <v>0</v>
      </c>
      <c r="BV36" s="238"/>
      <c r="BW36" s="238"/>
      <c r="BX36" s="238"/>
      <c r="BY36" s="238">
        <f t="shared" si="27"/>
        <v>0</v>
      </c>
      <c r="BZ36" s="238"/>
      <c r="CA36" s="238">
        <f>BZ36*G36</f>
        <v>0</v>
      </c>
      <c r="CB36" s="238"/>
      <c r="CC36" s="238">
        <f>CB36*G36</f>
        <v>0</v>
      </c>
      <c r="CD36" s="238"/>
      <c r="CE36" s="238">
        <f>CD36*G36</f>
        <v>0</v>
      </c>
      <c r="CF36" s="238"/>
      <c r="CG36" s="238">
        <f>CF36*G36</f>
        <v>0</v>
      </c>
      <c r="CH36" s="238">
        <f t="shared" si="32"/>
        <v>0</v>
      </c>
      <c r="CI36" s="238">
        <f t="shared" si="32"/>
        <v>0</v>
      </c>
      <c r="CJ36" s="35"/>
      <c r="CK36" s="35"/>
      <c r="CL36" s="35"/>
    </row>
    <row r="37" spans="1:90" ht="15">
      <c r="A37" s="474" t="s">
        <v>195</v>
      </c>
      <c r="B37" s="475"/>
      <c r="C37" s="475"/>
      <c r="D37" s="475"/>
      <c r="E37" s="476"/>
      <c r="F37" s="215"/>
      <c r="G37" s="215"/>
      <c r="H37" s="238"/>
      <c r="I37" s="238">
        <f t="shared" si="0"/>
        <v>0</v>
      </c>
      <c r="J37" s="238"/>
      <c r="K37" s="238">
        <f t="shared" si="1"/>
        <v>0</v>
      </c>
      <c r="L37" s="238"/>
      <c r="M37" s="238">
        <f t="shared" si="2"/>
        <v>0</v>
      </c>
      <c r="N37" s="238"/>
      <c r="O37" s="238">
        <f t="shared" si="3"/>
        <v>0</v>
      </c>
      <c r="P37" s="238"/>
      <c r="Q37" s="238"/>
      <c r="R37" s="238"/>
      <c r="S37" s="238">
        <f t="shared" si="4"/>
        <v>0</v>
      </c>
      <c r="T37" s="238"/>
      <c r="U37" s="238">
        <f t="shared" si="5"/>
        <v>0</v>
      </c>
      <c r="V37" s="238"/>
      <c r="W37" s="238">
        <f t="shared" si="35"/>
        <v>0</v>
      </c>
      <c r="X37" s="238"/>
      <c r="Y37" s="238">
        <f t="shared" si="6"/>
        <v>0</v>
      </c>
      <c r="Z37" s="238"/>
      <c r="AA37" s="238">
        <f t="shared" si="7"/>
        <v>0</v>
      </c>
      <c r="AB37" s="238"/>
      <c r="AC37" s="238">
        <f t="shared" si="8"/>
        <v>0</v>
      </c>
      <c r="AD37" s="238"/>
      <c r="AE37" s="238">
        <f t="shared" si="9"/>
        <v>0</v>
      </c>
      <c r="AF37" s="238"/>
      <c r="AG37" s="238">
        <f t="shared" si="10"/>
        <v>0</v>
      </c>
      <c r="AH37" s="238"/>
      <c r="AI37" s="238"/>
      <c r="AJ37" s="238"/>
      <c r="AK37" s="238">
        <f t="shared" si="11"/>
        <v>0</v>
      </c>
      <c r="AL37" s="238"/>
      <c r="AM37" s="238">
        <f t="shared" si="12"/>
        <v>0</v>
      </c>
      <c r="AN37" s="238"/>
      <c r="AO37" s="238">
        <f t="shared" si="13"/>
        <v>0</v>
      </c>
      <c r="AP37" s="238"/>
      <c r="AQ37" s="238">
        <f t="shared" si="14"/>
        <v>0</v>
      </c>
      <c r="AR37" s="238"/>
      <c r="AS37" s="238">
        <f t="shared" si="15"/>
        <v>0</v>
      </c>
      <c r="AT37" s="238"/>
      <c r="AU37" s="238">
        <f t="shared" si="16"/>
        <v>0</v>
      </c>
      <c r="AV37" s="238"/>
      <c r="AW37" s="238">
        <f t="shared" si="17"/>
        <v>0</v>
      </c>
      <c r="AX37" s="238"/>
      <c r="AY37" s="238">
        <f t="shared" si="18"/>
        <v>0</v>
      </c>
      <c r="AZ37" s="238"/>
      <c r="BA37" s="238">
        <f>AZ37*G37</f>
        <v>0</v>
      </c>
      <c r="BB37" s="238"/>
      <c r="BC37" s="238">
        <f>BB37*G37</f>
        <v>0</v>
      </c>
      <c r="BD37" s="238"/>
      <c r="BE37" s="40">
        <f>BD37*G37</f>
        <v>0</v>
      </c>
      <c r="BF37" s="238"/>
      <c r="BG37" s="238">
        <f t="shared" si="33"/>
        <v>0</v>
      </c>
      <c r="BH37" s="238"/>
      <c r="BI37" s="238">
        <f>BH37*G37</f>
        <v>0</v>
      </c>
      <c r="BJ37" s="238"/>
      <c r="BK37" s="238"/>
      <c r="BL37" s="238"/>
      <c r="BM37" s="238">
        <f t="shared" si="34"/>
        <v>0</v>
      </c>
      <c r="BN37" s="238"/>
      <c r="BO37" s="238">
        <f t="shared" si="23"/>
        <v>0</v>
      </c>
      <c r="BP37" s="238"/>
      <c r="BQ37" s="238">
        <f t="shared" si="24"/>
        <v>0</v>
      </c>
      <c r="BR37" s="238"/>
      <c r="BS37" s="238">
        <f t="shared" si="25"/>
        <v>0</v>
      </c>
      <c r="BT37" s="238"/>
      <c r="BU37" s="238">
        <f t="shared" si="26"/>
        <v>0</v>
      </c>
      <c r="BV37" s="238"/>
      <c r="BW37" s="238"/>
      <c r="BX37" s="238"/>
      <c r="BY37" s="238">
        <f t="shared" si="27"/>
        <v>0</v>
      </c>
      <c r="BZ37" s="238"/>
      <c r="CA37" s="238">
        <f t="shared" si="28"/>
        <v>0</v>
      </c>
      <c r="CB37" s="238"/>
      <c r="CC37" s="238">
        <f t="shared" si="29"/>
        <v>0</v>
      </c>
      <c r="CD37" s="238"/>
      <c r="CE37" s="238">
        <f t="shared" si="30"/>
        <v>0</v>
      </c>
      <c r="CF37" s="238"/>
      <c r="CG37" s="238">
        <f t="shared" si="31"/>
        <v>0</v>
      </c>
      <c r="CH37" s="238">
        <f t="shared" si="32"/>
        <v>0</v>
      </c>
      <c r="CI37" s="238">
        <f t="shared" si="32"/>
        <v>0</v>
      </c>
      <c r="CJ37" s="35"/>
      <c r="CK37" s="35"/>
      <c r="CL37" s="35"/>
    </row>
    <row r="38" spans="1:90" ht="12.75">
      <c r="A38" s="238">
        <v>27</v>
      </c>
      <c r="B38" s="500" t="s">
        <v>196</v>
      </c>
      <c r="C38" s="501"/>
      <c r="D38" s="501"/>
      <c r="E38" s="502"/>
      <c r="F38" s="215" t="s">
        <v>23</v>
      </c>
      <c r="G38" s="215">
        <v>18000</v>
      </c>
      <c r="H38" s="238"/>
      <c r="I38" s="238">
        <f t="shared" si="0"/>
        <v>0</v>
      </c>
      <c r="J38" s="238"/>
      <c r="K38" s="238">
        <f t="shared" si="1"/>
        <v>0</v>
      </c>
      <c r="L38" s="238"/>
      <c r="M38" s="238">
        <f t="shared" si="2"/>
        <v>0</v>
      </c>
      <c r="N38" s="238">
        <v>1</v>
      </c>
      <c r="O38" s="238">
        <v>53000</v>
      </c>
      <c r="P38" s="238"/>
      <c r="Q38" s="238"/>
      <c r="R38" s="238"/>
      <c r="S38" s="238">
        <f t="shared" si="4"/>
        <v>0</v>
      </c>
      <c r="T38" s="238">
        <v>3</v>
      </c>
      <c r="U38" s="238">
        <v>182000</v>
      </c>
      <c r="V38" s="238">
        <v>1</v>
      </c>
      <c r="W38" s="238">
        <v>53000</v>
      </c>
      <c r="X38" s="238"/>
      <c r="Y38" s="238">
        <f t="shared" si="6"/>
        <v>0</v>
      </c>
      <c r="Z38" s="238"/>
      <c r="AA38" s="238">
        <f t="shared" si="7"/>
        <v>0</v>
      </c>
      <c r="AB38" s="238"/>
      <c r="AC38" s="238">
        <f t="shared" si="8"/>
        <v>0</v>
      </c>
      <c r="AD38" s="238"/>
      <c r="AE38" s="238">
        <f t="shared" si="9"/>
        <v>0</v>
      </c>
      <c r="AF38" s="238"/>
      <c r="AG38" s="238">
        <f t="shared" si="10"/>
        <v>0</v>
      </c>
      <c r="AH38" s="238"/>
      <c r="AI38" s="238"/>
      <c r="AJ38" s="238"/>
      <c r="AK38" s="238">
        <f t="shared" si="11"/>
        <v>0</v>
      </c>
      <c r="AL38" s="238"/>
      <c r="AM38" s="238">
        <f t="shared" si="12"/>
        <v>0</v>
      </c>
      <c r="AN38" s="238"/>
      <c r="AO38" s="238">
        <f t="shared" si="13"/>
        <v>0</v>
      </c>
      <c r="AP38" s="238"/>
      <c r="AQ38" s="238">
        <f t="shared" si="14"/>
        <v>0</v>
      </c>
      <c r="AR38" s="238"/>
      <c r="AS38" s="238">
        <f t="shared" si="15"/>
        <v>0</v>
      </c>
      <c r="AT38" s="238"/>
      <c r="AU38" s="238">
        <f t="shared" si="16"/>
        <v>0</v>
      </c>
      <c r="AV38" s="238"/>
      <c r="AW38" s="238">
        <f t="shared" si="17"/>
        <v>0</v>
      </c>
      <c r="AX38" s="238"/>
      <c r="AY38" s="238">
        <f t="shared" si="18"/>
        <v>0</v>
      </c>
      <c r="AZ38" s="238"/>
      <c r="BA38" s="238">
        <f t="shared" si="19"/>
        <v>0</v>
      </c>
      <c r="BB38" s="238"/>
      <c r="BC38" s="238">
        <f t="shared" si="20"/>
        <v>0</v>
      </c>
      <c r="BD38" s="238"/>
      <c r="BE38" s="40">
        <f t="shared" si="21"/>
        <v>0</v>
      </c>
      <c r="BF38" s="238"/>
      <c r="BG38" s="238">
        <f t="shared" si="33"/>
        <v>0</v>
      </c>
      <c r="BH38" s="238"/>
      <c r="BI38" s="238">
        <f t="shared" si="22"/>
        <v>0</v>
      </c>
      <c r="BJ38" s="238"/>
      <c r="BK38" s="238"/>
      <c r="BL38" s="238">
        <v>2</v>
      </c>
      <c r="BM38" s="238">
        <f t="shared" si="34"/>
        <v>36000</v>
      </c>
      <c r="BN38" s="238"/>
      <c r="BO38" s="238">
        <f t="shared" si="23"/>
        <v>0</v>
      </c>
      <c r="BP38" s="238"/>
      <c r="BQ38" s="238">
        <f t="shared" si="24"/>
        <v>0</v>
      </c>
      <c r="BR38" s="238"/>
      <c r="BS38" s="238">
        <f t="shared" si="25"/>
        <v>0</v>
      </c>
      <c r="BT38" s="238">
        <v>2</v>
      </c>
      <c r="BU38" s="238">
        <v>56000</v>
      </c>
      <c r="BV38" s="238"/>
      <c r="BW38" s="238"/>
      <c r="BX38" s="238"/>
      <c r="BY38" s="238">
        <f t="shared" si="27"/>
        <v>0</v>
      </c>
      <c r="BZ38" s="238"/>
      <c r="CA38" s="238">
        <f t="shared" si="28"/>
        <v>0</v>
      </c>
      <c r="CB38" s="238">
        <v>2</v>
      </c>
      <c r="CC38" s="238">
        <f t="shared" si="29"/>
        <v>36000</v>
      </c>
      <c r="CD38" s="238"/>
      <c r="CE38" s="238">
        <f t="shared" si="30"/>
        <v>0</v>
      </c>
      <c r="CF38" s="238"/>
      <c r="CG38" s="238">
        <f t="shared" si="31"/>
        <v>0</v>
      </c>
      <c r="CH38" s="238">
        <f t="shared" si="32"/>
        <v>11</v>
      </c>
      <c r="CI38" s="238">
        <f t="shared" si="32"/>
        <v>416000</v>
      </c>
      <c r="CJ38" s="35"/>
      <c r="CK38" s="35"/>
      <c r="CL38" s="35"/>
    </row>
    <row r="39" spans="1:90" ht="12.75" customHeight="1">
      <c r="A39" s="238">
        <v>28</v>
      </c>
      <c r="B39" s="503" t="s">
        <v>197</v>
      </c>
      <c r="C39" s="504"/>
      <c r="D39" s="504"/>
      <c r="E39" s="505"/>
      <c r="F39" s="215" t="s">
        <v>153</v>
      </c>
      <c r="G39" s="215">
        <v>6000</v>
      </c>
      <c r="H39" s="238"/>
      <c r="I39" s="238">
        <f t="shared" si="0"/>
        <v>0</v>
      </c>
      <c r="J39" s="238">
        <v>5.67</v>
      </c>
      <c r="K39" s="238">
        <f t="shared" si="1"/>
        <v>34020</v>
      </c>
      <c r="L39" s="238"/>
      <c r="M39" s="238">
        <f t="shared" si="2"/>
        <v>0</v>
      </c>
      <c r="N39" s="238"/>
      <c r="O39" s="238">
        <f t="shared" si="3"/>
        <v>0</v>
      </c>
      <c r="P39" s="238"/>
      <c r="Q39" s="238"/>
      <c r="R39" s="238"/>
      <c r="S39" s="238">
        <f t="shared" si="4"/>
        <v>0</v>
      </c>
      <c r="T39" s="238"/>
      <c r="U39" s="238">
        <f t="shared" si="5"/>
        <v>0</v>
      </c>
      <c r="V39" s="238"/>
      <c r="W39" s="238">
        <f t="shared" si="35"/>
        <v>0</v>
      </c>
      <c r="X39" s="238"/>
      <c r="Y39" s="238">
        <f t="shared" si="6"/>
        <v>0</v>
      </c>
      <c r="Z39" s="238"/>
      <c r="AA39" s="238">
        <f t="shared" si="7"/>
        <v>0</v>
      </c>
      <c r="AB39" s="238"/>
      <c r="AC39" s="238">
        <f t="shared" si="8"/>
        <v>0</v>
      </c>
      <c r="AD39" s="238"/>
      <c r="AE39" s="238">
        <f t="shared" si="9"/>
        <v>0</v>
      </c>
      <c r="AF39" s="238"/>
      <c r="AG39" s="238">
        <f t="shared" si="10"/>
        <v>0</v>
      </c>
      <c r="AH39" s="238"/>
      <c r="AI39" s="238"/>
      <c r="AJ39" s="238"/>
      <c r="AK39" s="238">
        <f t="shared" si="11"/>
        <v>0</v>
      </c>
      <c r="AL39" s="238"/>
      <c r="AM39" s="238">
        <f t="shared" si="12"/>
        <v>0</v>
      </c>
      <c r="AN39" s="238"/>
      <c r="AO39" s="238">
        <f t="shared" si="13"/>
        <v>0</v>
      </c>
      <c r="AP39" s="238"/>
      <c r="AQ39" s="238">
        <f t="shared" si="14"/>
        <v>0</v>
      </c>
      <c r="AR39" s="238"/>
      <c r="AS39" s="238">
        <f t="shared" si="15"/>
        <v>0</v>
      </c>
      <c r="AT39" s="238"/>
      <c r="AU39" s="238">
        <f t="shared" si="16"/>
        <v>0</v>
      </c>
      <c r="AV39" s="238"/>
      <c r="AW39" s="238">
        <f t="shared" si="17"/>
        <v>0</v>
      </c>
      <c r="AX39" s="238"/>
      <c r="AY39" s="238">
        <f t="shared" si="18"/>
        <v>0</v>
      </c>
      <c r="AZ39" s="238"/>
      <c r="BA39" s="238">
        <f t="shared" si="19"/>
        <v>0</v>
      </c>
      <c r="BB39" s="238"/>
      <c r="BC39" s="238">
        <f t="shared" si="20"/>
        <v>0</v>
      </c>
      <c r="BD39" s="238"/>
      <c r="BE39" s="40">
        <f t="shared" si="21"/>
        <v>0</v>
      </c>
      <c r="BF39" s="238"/>
      <c r="BG39" s="238">
        <f t="shared" si="33"/>
        <v>0</v>
      </c>
      <c r="BH39" s="238"/>
      <c r="BI39" s="238">
        <f t="shared" si="22"/>
        <v>0</v>
      </c>
      <c r="BJ39" s="238"/>
      <c r="BK39" s="238"/>
      <c r="BL39" s="238"/>
      <c r="BM39" s="238">
        <f t="shared" si="34"/>
        <v>0</v>
      </c>
      <c r="BN39" s="238"/>
      <c r="BO39" s="238">
        <f t="shared" si="23"/>
        <v>0</v>
      </c>
      <c r="BP39" s="238"/>
      <c r="BQ39" s="238">
        <f t="shared" si="24"/>
        <v>0</v>
      </c>
      <c r="BR39" s="238"/>
      <c r="BS39" s="238">
        <f t="shared" si="25"/>
        <v>0</v>
      </c>
      <c r="BT39" s="238"/>
      <c r="BU39" s="238">
        <f t="shared" si="26"/>
        <v>0</v>
      </c>
      <c r="BV39" s="238"/>
      <c r="BW39" s="238"/>
      <c r="BX39" s="238"/>
      <c r="BY39" s="238">
        <f t="shared" si="27"/>
        <v>0</v>
      </c>
      <c r="BZ39" s="238"/>
      <c r="CA39" s="238">
        <f t="shared" si="28"/>
        <v>0</v>
      </c>
      <c r="CB39" s="238"/>
      <c r="CC39" s="238">
        <f t="shared" si="29"/>
        <v>0</v>
      </c>
      <c r="CD39" s="238">
        <f>5.4</f>
        <v>5.4</v>
      </c>
      <c r="CE39" s="238">
        <f t="shared" si="30"/>
        <v>32400.000000000004</v>
      </c>
      <c r="CF39" s="238"/>
      <c r="CG39" s="238">
        <f t="shared" si="31"/>
        <v>0</v>
      </c>
      <c r="CH39" s="238">
        <f t="shared" si="32"/>
        <v>11.07</v>
      </c>
      <c r="CI39" s="238">
        <f t="shared" si="32"/>
        <v>66420</v>
      </c>
      <c r="CJ39" s="35"/>
      <c r="CK39" s="35"/>
      <c r="CL39" s="35"/>
    </row>
    <row r="40" spans="1:90" ht="12.75">
      <c r="A40" s="238">
        <v>29</v>
      </c>
      <c r="B40" s="251" t="s">
        <v>198</v>
      </c>
      <c r="C40" s="248"/>
      <c r="D40" s="248"/>
      <c r="E40" s="249"/>
      <c r="F40" s="215" t="s">
        <v>23</v>
      </c>
      <c r="G40" s="215">
        <v>4500</v>
      </c>
      <c r="H40" s="238"/>
      <c r="I40" s="238">
        <f t="shared" si="0"/>
        <v>0</v>
      </c>
      <c r="J40" s="238"/>
      <c r="K40" s="238">
        <f t="shared" si="1"/>
        <v>0</v>
      </c>
      <c r="L40" s="238"/>
      <c r="M40" s="238">
        <f t="shared" si="2"/>
        <v>0</v>
      </c>
      <c r="N40" s="238"/>
      <c r="O40" s="238">
        <f t="shared" si="3"/>
        <v>0</v>
      </c>
      <c r="P40" s="238"/>
      <c r="Q40" s="238"/>
      <c r="R40" s="238"/>
      <c r="S40" s="238">
        <f t="shared" si="4"/>
        <v>0</v>
      </c>
      <c r="T40" s="238"/>
      <c r="U40" s="238">
        <f t="shared" si="5"/>
        <v>0</v>
      </c>
      <c r="V40" s="238"/>
      <c r="W40" s="238">
        <f t="shared" si="35"/>
        <v>0</v>
      </c>
      <c r="X40" s="238"/>
      <c r="Y40" s="238">
        <f t="shared" si="6"/>
        <v>0</v>
      </c>
      <c r="Z40" s="238"/>
      <c r="AA40" s="238">
        <f t="shared" si="7"/>
        <v>0</v>
      </c>
      <c r="AB40" s="238"/>
      <c r="AC40" s="238">
        <f t="shared" si="8"/>
        <v>0</v>
      </c>
      <c r="AD40" s="238"/>
      <c r="AE40" s="238">
        <f t="shared" si="9"/>
        <v>0</v>
      </c>
      <c r="AF40" s="238"/>
      <c r="AG40" s="238">
        <f t="shared" si="10"/>
        <v>0</v>
      </c>
      <c r="AH40" s="238"/>
      <c r="AI40" s="238"/>
      <c r="AJ40" s="238"/>
      <c r="AK40" s="238">
        <f t="shared" si="11"/>
        <v>0</v>
      </c>
      <c r="AL40" s="238"/>
      <c r="AM40" s="238">
        <f t="shared" si="12"/>
        <v>0</v>
      </c>
      <c r="AN40" s="238"/>
      <c r="AO40" s="238">
        <f t="shared" si="13"/>
        <v>0</v>
      </c>
      <c r="AP40" s="238"/>
      <c r="AQ40" s="238">
        <f t="shared" si="14"/>
        <v>0</v>
      </c>
      <c r="AR40" s="238"/>
      <c r="AS40" s="238">
        <f t="shared" si="15"/>
        <v>0</v>
      </c>
      <c r="AT40" s="238"/>
      <c r="AU40" s="238">
        <f t="shared" si="16"/>
        <v>0</v>
      </c>
      <c r="AV40" s="238"/>
      <c r="AW40" s="238">
        <f t="shared" si="17"/>
        <v>0</v>
      </c>
      <c r="AX40" s="238"/>
      <c r="AY40" s="238">
        <f t="shared" si="18"/>
        <v>0</v>
      </c>
      <c r="AZ40" s="238"/>
      <c r="BA40" s="238">
        <f t="shared" si="19"/>
        <v>0</v>
      </c>
      <c r="BB40" s="238"/>
      <c r="BC40" s="238">
        <f t="shared" si="20"/>
        <v>0</v>
      </c>
      <c r="BD40" s="238"/>
      <c r="BE40" s="40">
        <f t="shared" si="21"/>
        <v>0</v>
      </c>
      <c r="BF40" s="238"/>
      <c r="BG40" s="238">
        <f t="shared" si="33"/>
        <v>0</v>
      </c>
      <c r="BH40" s="238"/>
      <c r="BI40" s="238">
        <f t="shared" si="22"/>
        <v>0</v>
      </c>
      <c r="BJ40" s="238"/>
      <c r="BK40" s="238"/>
      <c r="BL40" s="238"/>
      <c r="BM40" s="238">
        <f t="shared" si="34"/>
        <v>0</v>
      </c>
      <c r="BN40" s="238"/>
      <c r="BO40" s="238">
        <f t="shared" si="23"/>
        <v>0</v>
      </c>
      <c r="BP40" s="238"/>
      <c r="BQ40" s="238">
        <f t="shared" si="24"/>
        <v>0</v>
      </c>
      <c r="BR40" s="238"/>
      <c r="BS40" s="238">
        <f t="shared" si="25"/>
        <v>0</v>
      </c>
      <c r="BT40" s="238"/>
      <c r="BU40" s="238">
        <f t="shared" si="26"/>
        <v>0</v>
      </c>
      <c r="BV40" s="238"/>
      <c r="BW40" s="238"/>
      <c r="BX40" s="238"/>
      <c r="BY40" s="238">
        <f t="shared" si="27"/>
        <v>0</v>
      </c>
      <c r="BZ40" s="238"/>
      <c r="CA40" s="238">
        <f t="shared" si="28"/>
        <v>0</v>
      </c>
      <c r="CB40" s="238"/>
      <c r="CC40" s="238">
        <f t="shared" si="29"/>
        <v>0</v>
      </c>
      <c r="CD40" s="238"/>
      <c r="CE40" s="238">
        <f t="shared" si="30"/>
        <v>0</v>
      </c>
      <c r="CF40" s="238"/>
      <c r="CG40" s="238">
        <f t="shared" si="31"/>
        <v>0</v>
      </c>
      <c r="CH40" s="238">
        <f t="shared" si="32"/>
        <v>0</v>
      </c>
      <c r="CI40" s="238">
        <f t="shared" si="32"/>
        <v>0</v>
      </c>
      <c r="CJ40" s="35"/>
      <c r="CK40" s="35"/>
      <c r="CL40" s="35"/>
    </row>
    <row r="41" spans="1:90" ht="12.75">
      <c r="A41" s="238">
        <v>30</v>
      </c>
      <c r="B41" s="251" t="s">
        <v>199</v>
      </c>
      <c r="C41" s="248"/>
      <c r="D41" s="248"/>
      <c r="E41" s="249"/>
      <c r="F41" s="215" t="s">
        <v>23</v>
      </c>
      <c r="G41" s="215">
        <v>10000</v>
      </c>
      <c r="H41" s="238"/>
      <c r="I41" s="238">
        <f t="shared" si="0"/>
        <v>0</v>
      </c>
      <c r="J41" s="238"/>
      <c r="K41" s="238">
        <f t="shared" si="1"/>
        <v>0</v>
      </c>
      <c r="L41" s="238"/>
      <c r="M41" s="238">
        <f t="shared" si="2"/>
        <v>0</v>
      </c>
      <c r="N41" s="238">
        <v>1</v>
      </c>
      <c r="O41" s="238">
        <f t="shared" si="3"/>
        <v>10000</v>
      </c>
      <c r="P41" s="238"/>
      <c r="Q41" s="238"/>
      <c r="R41" s="238"/>
      <c r="S41" s="238">
        <f t="shared" si="4"/>
        <v>0</v>
      </c>
      <c r="T41" s="238">
        <v>3</v>
      </c>
      <c r="U41" s="238">
        <f t="shared" si="5"/>
        <v>30000</v>
      </c>
      <c r="V41" s="238"/>
      <c r="W41" s="238">
        <f t="shared" si="35"/>
        <v>0</v>
      </c>
      <c r="X41" s="238"/>
      <c r="Y41" s="238">
        <f t="shared" si="6"/>
        <v>0</v>
      </c>
      <c r="Z41" s="238"/>
      <c r="AA41" s="238">
        <f t="shared" si="7"/>
        <v>0</v>
      </c>
      <c r="AB41" s="238"/>
      <c r="AC41" s="238">
        <f t="shared" si="8"/>
        <v>0</v>
      </c>
      <c r="AD41" s="238"/>
      <c r="AE41" s="238">
        <f t="shared" si="9"/>
        <v>0</v>
      </c>
      <c r="AF41" s="238"/>
      <c r="AG41" s="238">
        <f t="shared" si="10"/>
        <v>0</v>
      </c>
      <c r="AH41" s="238"/>
      <c r="AI41" s="238"/>
      <c r="AJ41" s="238"/>
      <c r="AK41" s="238">
        <f t="shared" si="11"/>
        <v>0</v>
      </c>
      <c r="AL41" s="238"/>
      <c r="AM41" s="238">
        <f t="shared" si="12"/>
        <v>0</v>
      </c>
      <c r="AN41" s="238"/>
      <c r="AO41" s="238">
        <f t="shared" si="13"/>
        <v>0</v>
      </c>
      <c r="AP41" s="238"/>
      <c r="AQ41" s="238">
        <f t="shared" si="14"/>
        <v>0</v>
      </c>
      <c r="AR41" s="238"/>
      <c r="AS41" s="238">
        <f t="shared" si="15"/>
        <v>0</v>
      </c>
      <c r="AT41" s="238"/>
      <c r="AU41" s="238">
        <f t="shared" si="16"/>
        <v>0</v>
      </c>
      <c r="AV41" s="238"/>
      <c r="AW41" s="238">
        <f t="shared" si="17"/>
        <v>0</v>
      </c>
      <c r="AX41" s="238"/>
      <c r="AY41" s="238">
        <f t="shared" si="18"/>
        <v>0</v>
      </c>
      <c r="AZ41" s="238"/>
      <c r="BA41" s="238">
        <f t="shared" si="19"/>
        <v>0</v>
      </c>
      <c r="BB41" s="238"/>
      <c r="BC41" s="238">
        <f t="shared" si="20"/>
        <v>0</v>
      </c>
      <c r="BD41" s="238"/>
      <c r="BE41" s="40">
        <f t="shared" si="21"/>
        <v>0</v>
      </c>
      <c r="BF41" s="238"/>
      <c r="BG41" s="238">
        <f t="shared" si="33"/>
        <v>0</v>
      </c>
      <c r="BH41" s="238"/>
      <c r="BI41" s="238">
        <f t="shared" si="22"/>
        <v>0</v>
      </c>
      <c r="BJ41" s="238"/>
      <c r="BK41" s="238"/>
      <c r="BL41" s="238"/>
      <c r="BM41" s="238">
        <f t="shared" si="34"/>
        <v>0</v>
      </c>
      <c r="BN41" s="238"/>
      <c r="BO41" s="238">
        <f t="shared" si="23"/>
        <v>0</v>
      </c>
      <c r="BP41" s="238"/>
      <c r="BQ41" s="238">
        <f t="shared" si="24"/>
        <v>0</v>
      </c>
      <c r="BR41" s="238"/>
      <c r="BS41" s="238">
        <f t="shared" si="25"/>
        <v>0</v>
      </c>
      <c r="BT41" s="238"/>
      <c r="BU41" s="238">
        <f t="shared" si="26"/>
        <v>0</v>
      </c>
      <c r="BV41" s="238"/>
      <c r="BW41" s="238"/>
      <c r="BX41" s="238"/>
      <c r="BY41" s="238">
        <f t="shared" si="27"/>
        <v>0</v>
      </c>
      <c r="BZ41" s="238"/>
      <c r="CA41" s="238">
        <f t="shared" si="28"/>
        <v>0</v>
      </c>
      <c r="CB41" s="238"/>
      <c r="CC41" s="238">
        <f t="shared" si="29"/>
        <v>0</v>
      </c>
      <c r="CD41" s="238"/>
      <c r="CE41" s="238">
        <f t="shared" si="30"/>
        <v>0</v>
      </c>
      <c r="CF41" s="238"/>
      <c r="CG41" s="238">
        <f t="shared" si="31"/>
        <v>0</v>
      </c>
      <c r="CH41" s="238">
        <f t="shared" si="32"/>
        <v>4</v>
      </c>
      <c r="CI41" s="238">
        <f t="shared" si="32"/>
        <v>40000</v>
      </c>
      <c r="CJ41" s="35"/>
      <c r="CK41" s="35"/>
      <c r="CL41" s="35"/>
    </row>
    <row r="42" spans="1:90" ht="12.75">
      <c r="A42" s="238">
        <v>31</v>
      </c>
      <c r="B42" s="251" t="s">
        <v>200</v>
      </c>
      <c r="C42" s="248"/>
      <c r="D42" s="248"/>
      <c r="E42" s="249"/>
      <c r="F42" s="215" t="s">
        <v>153</v>
      </c>
      <c r="G42" s="215">
        <v>7000</v>
      </c>
      <c r="H42" s="238">
        <v>1.82</v>
      </c>
      <c r="I42" s="238">
        <f t="shared" si="0"/>
        <v>12740</v>
      </c>
      <c r="J42" s="238"/>
      <c r="K42" s="238">
        <f t="shared" si="1"/>
        <v>0</v>
      </c>
      <c r="L42" s="238"/>
      <c r="M42" s="238">
        <f t="shared" si="2"/>
        <v>0</v>
      </c>
      <c r="N42" s="238"/>
      <c r="O42" s="238">
        <f t="shared" si="3"/>
        <v>0</v>
      </c>
      <c r="P42" s="238"/>
      <c r="Q42" s="238"/>
      <c r="R42" s="238"/>
      <c r="S42" s="238">
        <f t="shared" si="4"/>
        <v>0</v>
      </c>
      <c r="T42" s="238"/>
      <c r="U42" s="238">
        <f t="shared" si="5"/>
        <v>0</v>
      </c>
      <c r="V42" s="238"/>
      <c r="W42" s="238">
        <f t="shared" si="35"/>
        <v>0</v>
      </c>
      <c r="X42" s="238"/>
      <c r="Y42" s="238">
        <f t="shared" si="6"/>
        <v>0</v>
      </c>
      <c r="Z42" s="238"/>
      <c r="AA42" s="238">
        <f t="shared" si="7"/>
        <v>0</v>
      </c>
      <c r="AB42" s="238"/>
      <c r="AC42" s="238">
        <f t="shared" si="8"/>
        <v>0</v>
      </c>
      <c r="AD42" s="238"/>
      <c r="AE42" s="238">
        <f t="shared" si="9"/>
        <v>0</v>
      </c>
      <c r="AF42" s="238"/>
      <c r="AG42" s="238">
        <f t="shared" si="10"/>
        <v>0</v>
      </c>
      <c r="AH42" s="238"/>
      <c r="AI42" s="238"/>
      <c r="AJ42" s="238"/>
      <c r="AK42" s="238">
        <f t="shared" si="11"/>
        <v>0</v>
      </c>
      <c r="AL42" s="238"/>
      <c r="AM42" s="238">
        <f t="shared" si="12"/>
        <v>0</v>
      </c>
      <c r="AN42" s="238"/>
      <c r="AO42" s="238">
        <f t="shared" si="13"/>
        <v>0</v>
      </c>
      <c r="AP42" s="238"/>
      <c r="AQ42" s="238">
        <f t="shared" si="14"/>
        <v>0</v>
      </c>
      <c r="AR42" s="238"/>
      <c r="AS42" s="238">
        <f t="shared" si="15"/>
        <v>0</v>
      </c>
      <c r="AT42" s="238"/>
      <c r="AU42" s="238">
        <f t="shared" si="16"/>
        <v>0</v>
      </c>
      <c r="AV42" s="238"/>
      <c r="AW42" s="238">
        <f t="shared" si="17"/>
        <v>0</v>
      </c>
      <c r="AX42" s="238"/>
      <c r="AY42" s="238">
        <f t="shared" si="18"/>
        <v>0</v>
      </c>
      <c r="AZ42" s="238"/>
      <c r="BA42" s="238">
        <f t="shared" si="19"/>
        <v>0</v>
      </c>
      <c r="BB42" s="238"/>
      <c r="BC42" s="238">
        <f t="shared" si="20"/>
        <v>0</v>
      </c>
      <c r="BD42" s="238"/>
      <c r="BE42" s="40">
        <f t="shared" si="21"/>
        <v>0</v>
      </c>
      <c r="BF42" s="238"/>
      <c r="BG42" s="238">
        <f t="shared" si="33"/>
        <v>0</v>
      </c>
      <c r="BH42" s="238"/>
      <c r="BI42" s="238">
        <f t="shared" si="22"/>
        <v>0</v>
      </c>
      <c r="BJ42" s="238"/>
      <c r="BK42" s="238"/>
      <c r="BL42" s="238"/>
      <c r="BM42" s="238">
        <f t="shared" si="34"/>
        <v>0</v>
      </c>
      <c r="BN42" s="238"/>
      <c r="BO42" s="238">
        <f t="shared" si="23"/>
        <v>0</v>
      </c>
      <c r="BP42" s="238"/>
      <c r="BQ42" s="238">
        <f t="shared" si="24"/>
        <v>0</v>
      </c>
      <c r="BR42" s="238"/>
      <c r="BS42" s="238">
        <f t="shared" si="25"/>
        <v>0</v>
      </c>
      <c r="BT42" s="238"/>
      <c r="BU42" s="238">
        <f t="shared" si="26"/>
        <v>0</v>
      </c>
      <c r="BV42" s="238"/>
      <c r="BW42" s="238"/>
      <c r="BX42" s="238"/>
      <c r="BY42" s="238">
        <f t="shared" si="27"/>
        <v>0</v>
      </c>
      <c r="BZ42" s="238"/>
      <c r="CA42" s="238">
        <f t="shared" si="28"/>
        <v>0</v>
      </c>
      <c r="CB42" s="238"/>
      <c r="CC42" s="238">
        <f t="shared" si="29"/>
        <v>0</v>
      </c>
      <c r="CD42" s="238"/>
      <c r="CE42" s="238">
        <f t="shared" si="30"/>
        <v>0</v>
      </c>
      <c r="CF42" s="238"/>
      <c r="CG42" s="238">
        <f t="shared" si="31"/>
        <v>0</v>
      </c>
      <c r="CH42" s="238">
        <f t="shared" si="32"/>
        <v>1.82</v>
      </c>
      <c r="CI42" s="238">
        <f t="shared" si="32"/>
        <v>12740</v>
      </c>
      <c r="CJ42" s="35"/>
      <c r="CK42" s="35"/>
      <c r="CL42" s="35"/>
    </row>
    <row r="43" spans="1:90" ht="12.75">
      <c r="A43" s="238">
        <v>32</v>
      </c>
      <c r="B43" s="247" t="s">
        <v>201</v>
      </c>
      <c r="C43" s="248"/>
      <c r="D43" s="248"/>
      <c r="E43" s="249"/>
      <c r="F43" s="215" t="s">
        <v>23</v>
      </c>
      <c r="G43" s="215">
        <v>2100</v>
      </c>
      <c r="H43" s="238">
        <v>4</v>
      </c>
      <c r="I43" s="238">
        <f t="shared" si="0"/>
        <v>8400</v>
      </c>
      <c r="J43" s="238"/>
      <c r="K43" s="238">
        <f t="shared" si="1"/>
        <v>0</v>
      </c>
      <c r="L43" s="238"/>
      <c r="M43" s="238">
        <f t="shared" si="2"/>
        <v>0</v>
      </c>
      <c r="N43" s="238"/>
      <c r="O43" s="238">
        <f t="shared" si="3"/>
        <v>0</v>
      </c>
      <c r="P43" s="238"/>
      <c r="Q43" s="238"/>
      <c r="R43" s="238"/>
      <c r="S43" s="238">
        <f t="shared" si="4"/>
        <v>0</v>
      </c>
      <c r="T43" s="238"/>
      <c r="U43" s="238">
        <f t="shared" si="5"/>
        <v>0</v>
      </c>
      <c r="V43" s="238"/>
      <c r="W43" s="238">
        <f t="shared" si="35"/>
        <v>0</v>
      </c>
      <c r="X43" s="238"/>
      <c r="Y43" s="238">
        <f t="shared" si="6"/>
        <v>0</v>
      </c>
      <c r="Z43" s="238"/>
      <c r="AA43" s="238">
        <f t="shared" si="7"/>
        <v>0</v>
      </c>
      <c r="AB43" s="238"/>
      <c r="AC43" s="238">
        <f t="shared" si="8"/>
        <v>0</v>
      </c>
      <c r="AD43" s="238"/>
      <c r="AE43" s="238">
        <f t="shared" si="9"/>
        <v>0</v>
      </c>
      <c r="AF43" s="238"/>
      <c r="AG43" s="238">
        <f t="shared" si="10"/>
        <v>0</v>
      </c>
      <c r="AH43" s="238"/>
      <c r="AI43" s="238"/>
      <c r="AJ43" s="238"/>
      <c r="AK43" s="238">
        <f t="shared" si="11"/>
        <v>0</v>
      </c>
      <c r="AL43" s="238"/>
      <c r="AM43" s="238">
        <f t="shared" si="12"/>
        <v>0</v>
      </c>
      <c r="AN43" s="238"/>
      <c r="AO43" s="238">
        <f t="shared" si="13"/>
        <v>0</v>
      </c>
      <c r="AP43" s="238"/>
      <c r="AQ43" s="238">
        <f t="shared" si="14"/>
        <v>0</v>
      </c>
      <c r="AR43" s="238"/>
      <c r="AS43" s="238">
        <f t="shared" si="15"/>
        <v>0</v>
      </c>
      <c r="AT43" s="238"/>
      <c r="AU43" s="238">
        <f t="shared" si="16"/>
        <v>0</v>
      </c>
      <c r="AV43" s="238"/>
      <c r="AW43" s="238">
        <f t="shared" si="17"/>
        <v>0</v>
      </c>
      <c r="AX43" s="238"/>
      <c r="AY43" s="238">
        <f t="shared" si="18"/>
        <v>0</v>
      </c>
      <c r="AZ43" s="238"/>
      <c r="BA43" s="238">
        <f t="shared" si="19"/>
        <v>0</v>
      </c>
      <c r="BB43" s="238"/>
      <c r="BC43" s="238">
        <f t="shared" si="20"/>
        <v>0</v>
      </c>
      <c r="BD43" s="238"/>
      <c r="BE43" s="40">
        <f t="shared" si="21"/>
        <v>0</v>
      </c>
      <c r="BF43" s="238"/>
      <c r="BG43" s="238">
        <f t="shared" si="33"/>
        <v>0</v>
      </c>
      <c r="BH43" s="238"/>
      <c r="BI43" s="238">
        <f t="shared" si="22"/>
        <v>0</v>
      </c>
      <c r="BJ43" s="238"/>
      <c r="BK43" s="238"/>
      <c r="BL43" s="238"/>
      <c r="BM43" s="238">
        <f t="shared" si="34"/>
        <v>0</v>
      </c>
      <c r="BN43" s="238"/>
      <c r="BO43" s="238">
        <f t="shared" si="23"/>
        <v>0</v>
      </c>
      <c r="BP43" s="238"/>
      <c r="BQ43" s="238">
        <f t="shared" si="24"/>
        <v>0</v>
      </c>
      <c r="BR43" s="238"/>
      <c r="BS43" s="238">
        <f t="shared" si="25"/>
        <v>0</v>
      </c>
      <c r="BT43" s="238"/>
      <c r="BU43" s="238">
        <f t="shared" si="26"/>
        <v>0</v>
      </c>
      <c r="BV43" s="238"/>
      <c r="BW43" s="238"/>
      <c r="BX43" s="238"/>
      <c r="BY43" s="238">
        <f t="shared" si="27"/>
        <v>0</v>
      </c>
      <c r="BZ43" s="238"/>
      <c r="CA43" s="238">
        <f t="shared" si="28"/>
        <v>0</v>
      </c>
      <c r="CB43" s="238"/>
      <c r="CC43" s="238">
        <f t="shared" si="29"/>
        <v>0</v>
      </c>
      <c r="CD43" s="238"/>
      <c r="CE43" s="238">
        <f t="shared" si="30"/>
        <v>0</v>
      </c>
      <c r="CF43" s="238"/>
      <c r="CG43" s="238">
        <f t="shared" si="31"/>
        <v>0</v>
      </c>
      <c r="CH43" s="238">
        <f t="shared" si="32"/>
        <v>4</v>
      </c>
      <c r="CI43" s="238">
        <f t="shared" si="32"/>
        <v>8400</v>
      </c>
      <c r="CJ43" s="35"/>
      <c r="CK43" s="35"/>
      <c r="CL43" s="35"/>
    </row>
    <row r="44" spans="1:90" ht="12.75">
      <c r="A44" s="238">
        <v>33</v>
      </c>
      <c r="B44" s="251" t="s">
        <v>202</v>
      </c>
      <c r="C44" s="248"/>
      <c r="D44" s="248"/>
      <c r="E44" s="249"/>
      <c r="F44" s="215" t="s">
        <v>23</v>
      </c>
      <c r="G44" s="215">
        <v>9200</v>
      </c>
      <c r="H44" s="238"/>
      <c r="I44" s="238">
        <f t="shared" si="0"/>
        <v>0</v>
      </c>
      <c r="J44" s="238"/>
      <c r="K44" s="238">
        <f t="shared" si="1"/>
        <v>0</v>
      </c>
      <c r="L44" s="238"/>
      <c r="M44" s="238">
        <f t="shared" si="2"/>
        <v>0</v>
      </c>
      <c r="N44" s="238"/>
      <c r="O44" s="238">
        <f t="shared" si="3"/>
        <v>0</v>
      </c>
      <c r="P44" s="238"/>
      <c r="Q44" s="238"/>
      <c r="R44" s="238"/>
      <c r="S44" s="238">
        <f t="shared" si="4"/>
        <v>0</v>
      </c>
      <c r="T44" s="238"/>
      <c r="U44" s="238">
        <f t="shared" si="5"/>
        <v>0</v>
      </c>
      <c r="V44" s="238"/>
      <c r="W44" s="238">
        <f t="shared" si="35"/>
        <v>0</v>
      </c>
      <c r="X44" s="238">
        <v>6</v>
      </c>
      <c r="Y44" s="238">
        <f t="shared" si="6"/>
        <v>55200</v>
      </c>
      <c r="Z44" s="238">
        <v>2</v>
      </c>
      <c r="AA44" s="238">
        <f t="shared" si="7"/>
        <v>18400</v>
      </c>
      <c r="AB44" s="238"/>
      <c r="AC44" s="238">
        <f t="shared" si="8"/>
        <v>0</v>
      </c>
      <c r="AD44" s="238"/>
      <c r="AE44" s="238">
        <f t="shared" si="9"/>
        <v>0</v>
      </c>
      <c r="AF44" s="238"/>
      <c r="AG44" s="238">
        <f t="shared" si="10"/>
        <v>0</v>
      </c>
      <c r="AH44" s="238"/>
      <c r="AI44" s="238"/>
      <c r="AJ44" s="238"/>
      <c r="AK44" s="238">
        <f t="shared" si="11"/>
        <v>0</v>
      </c>
      <c r="AL44" s="238"/>
      <c r="AM44" s="238">
        <f t="shared" si="12"/>
        <v>0</v>
      </c>
      <c r="AN44" s="238"/>
      <c r="AO44" s="238">
        <f t="shared" si="13"/>
        <v>0</v>
      </c>
      <c r="AP44" s="238"/>
      <c r="AQ44" s="238">
        <f t="shared" si="14"/>
        <v>0</v>
      </c>
      <c r="AR44" s="238"/>
      <c r="AS44" s="238">
        <f t="shared" si="15"/>
        <v>0</v>
      </c>
      <c r="AT44" s="238"/>
      <c r="AU44" s="238">
        <f t="shared" si="16"/>
        <v>0</v>
      </c>
      <c r="AV44" s="238"/>
      <c r="AW44" s="238">
        <f t="shared" si="17"/>
        <v>0</v>
      </c>
      <c r="AX44" s="238"/>
      <c r="AY44" s="238">
        <f t="shared" si="18"/>
        <v>0</v>
      </c>
      <c r="AZ44" s="238"/>
      <c r="BA44" s="238">
        <f t="shared" si="19"/>
        <v>0</v>
      </c>
      <c r="BB44" s="238"/>
      <c r="BC44" s="238">
        <f t="shared" si="20"/>
        <v>0</v>
      </c>
      <c r="BD44" s="238"/>
      <c r="BE44" s="40">
        <f t="shared" si="21"/>
        <v>0</v>
      </c>
      <c r="BF44" s="238"/>
      <c r="BG44" s="238">
        <f t="shared" si="33"/>
        <v>0</v>
      </c>
      <c r="BH44" s="238"/>
      <c r="BI44" s="238">
        <f t="shared" si="22"/>
        <v>0</v>
      </c>
      <c r="BJ44" s="238"/>
      <c r="BK44" s="238"/>
      <c r="BL44" s="238"/>
      <c r="BM44" s="238">
        <f t="shared" si="34"/>
        <v>0</v>
      </c>
      <c r="BN44" s="238"/>
      <c r="BO44" s="238">
        <f t="shared" si="23"/>
        <v>0</v>
      </c>
      <c r="BP44" s="238"/>
      <c r="BQ44" s="238">
        <f t="shared" si="24"/>
        <v>0</v>
      </c>
      <c r="BR44" s="238"/>
      <c r="BS44" s="238">
        <f t="shared" si="25"/>
        <v>0</v>
      </c>
      <c r="BT44" s="238"/>
      <c r="BU44" s="238">
        <f t="shared" si="26"/>
        <v>0</v>
      </c>
      <c r="BV44" s="238"/>
      <c r="BW44" s="238"/>
      <c r="BX44" s="238"/>
      <c r="BY44" s="238">
        <f t="shared" si="27"/>
        <v>0</v>
      </c>
      <c r="BZ44" s="238"/>
      <c r="CA44" s="238">
        <f t="shared" si="28"/>
        <v>0</v>
      </c>
      <c r="CB44" s="238"/>
      <c r="CC44" s="238">
        <f t="shared" si="29"/>
        <v>0</v>
      </c>
      <c r="CD44" s="238"/>
      <c r="CE44" s="238">
        <f t="shared" si="30"/>
        <v>0</v>
      </c>
      <c r="CF44" s="238"/>
      <c r="CG44" s="238">
        <f t="shared" si="31"/>
        <v>0</v>
      </c>
      <c r="CH44" s="238">
        <f t="shared" si="32"/>
        <v>8</v>
      </c>
      <c r="CI44" s="238">
        <f t="shared" si="32"/>
        <v>73600</v>
      </c>
      <c r="CJ44" s="35"/>
      <c r="CK44" s="35"/>
      <c r="CL44" s="35"/>
    </row>
    <row r="45" spans="1:90" ht="12.75">
      <c r="A45" s="238">
        <v>34</v>
      </c>
      <c r="B45" s="251" t="s">
        <v>203</v>
      </c>
      <c r="C45" s="248"/>
      <c r="D45" s="248"/>
      <c r="E45" s="249"/>
      <c r="F45" s="215" t="s">
        <v>23</v>
      </c>
      <c r="G45" s="215">
        <v>15300</v>
      </c>
      <c r="H45" s="238"/>
      <c r="I45" s="238">
        <f>H45*G45</f>
        <v>0</v>
      </c>
      <c r="J45" s="238"/>
      <c r="K45" s="238">
        <f>J45*G45</f>
        <v>0</v>
      </c>
      <c r="L45" s="238"/>
      <c r="M45" s="238">
        <f>L45*G45</f>
        <v>0</v>
      </c>
      <c r="N45" s="238"/>
      <c r="O45" s="238">
        <f>N45*G45</f>
        <v>0</v>
      </c>
      <c r="P45" s="238"/>
      <c r="Q45" s="238"/>
      <c r="R45" s="238"/>
      <c r="S45" s="238">
        <f>R45*G45</f>
        <v>0</v>
      </c>
      <c r="T45" s="238"/>
      <c r="U45" s="238">
        <f>T45*G45</f>
        <v>0</v>
      </c>
      <c r="V45" s="238"/>
      <c r="W45" s="238">
        <f t="shared" si="35"/>
        <v>0</v>
      </c>
      <c r="X45" s="238"/>
      <c r="Y45" s="238">
        <f t="shared" si="6"/>
        <v>0</v>
      </c>
      <c r="Z45" s="238"/>
      <c r="AA45" s="238">
        <f t="shared" si="7"/>
        <v>0</v>
      </c>
      <c r="AB45" s="238"/>
      <c r="AC45" s="238">
        <f>AB45*G45</f>
        <v>0</v>
      </c>
      <c r="AD45" s="238"/>
      <c r="AE45" s="238">
        <f>AD45*G45</f>
        <v>0</v>
      </c>
      <c r="AF45" s="238"/>
      <c r="AG45" s="238">
        <f>AF45*G45</f>
        <v>0</v>
      </c>
      <c r="AH45" s="238"/>
      <c r="AI45" s="238"/>
      <c r="AJ45" s="238"/>
      <c r="AK45" s="238">
        <f>AJ45*G45</f>
        <v>0</v>
      </c>
      <c r="AL45" s="238"/>
      <c r="AM45" s="238">
        <f>AL45*G45</f>
        <v>0</v>
      </c>
      <c r="AN45" s="238"/>
      <c r="AO45" s="238">
        <f>AN45*G45</f>
        <v>0</v>
      </c>
      <c r="AP45" s="238"/>
      <c r="AQ45" s="238">
        <f>AP45*G45</f>
        <v>0</v>
      </c>
      <c r="AR45" s="238"/>
      <c r="AS45" s="238">
        <f>AR45*G45</f>
        <v>0</v>
      </c>
      <c r="AT45" s="238"/>
      <c r="AU45" s="238">
        <f>AT45*G45</f>
        <v>0</v>
      </c>
      <c r="AV45" s="238"/>
      <c r="AW45" s="238">
        <f>AV45*G45</f>
        <v>0</v>
      </c>
      <c r="AX45" s="238"/>
      <c r="AY45" s="238">
        <f>AX45*G45</f>
        <v>0</v>
      </c>
      <c r="AZ45" s="238"/>
      <c r="BA45" s="238">
        <f>AZ45*G45</f>
        <v>0</v>
      </c>
      <c r="BB45" s="238"/>
      <c r="BC45" s="238">
        <f>BB45*G45</f>
        <v>0</v>
      </c>
      <c r="BD45" s="238"/>
      <c r="BE45" s="40">
        <f>BD45*G45</f>
        <v>0</v>
      </c>
      <c r="BF45" s="238"/>
      <c r="BG45" s="238">
        <f t="shared" si="33"/>
        <v>0</v>
      </c>
      <c r="BH45" s="238"/>
      <c r="BI45" s="238">
        <f t="shared" si="22"/>
        <v>0</v>
      </c>
      <c r="BJ45" s="238"/>
      <c r="BK45" s="238"/>
      <c r="BL45" s="238"/>
      <c r="BM45" s="238">
        <f t="shared" si="34"/>
        <v>0</v>
      </c>
      <c r="BN45" s="238"/>
      <c r="BO45" s="238">
        <f>BN45*G45</f>
        <v>0</v>
      </c>
      <c r="BP45" s="238"/>
      <c r="BQ45" s="238">
        <f>BP45*G45</f>
        <v>0</v>
      </c>
      <c r="BR45" s="238"/>
      <c r="BS45" s="238">
        <f>BR45*G45</f>
        <v>0</v>
      </c>
      <c r="BT45" s="238"/>
      <c r="BU45" s="238">
        <f>BT45*G45</f>
        <v>0</v>
      </c>
      <c r="BV45" s="238"/>
      <c r="BW45" s="238"/>
      <c r="BX45" s="238"/>
      <c r="BY45" s="238">
        <f>BX45*G45</f>
        <v>0</v>
      </c>
      <c r="BZ45" s="238"/>
      <c r="CA45" s="238">
        <f>BZ45*G45</f>
        <v>0</v>
      </c>
      <c r="CB45" s="238"/>
      <c r="CC45" s="238">
        <f>CB45*G45</f>
        <v>0</v>
      </c>
      <c r="CD45" s="238"/>
      <c r="CE45" s="238">
        <f>CD45*G45</f>
        <v>0</v>
      </c>
      <c r="CF45" s="238"/>
      <c r="CG45" s="238">
        <f>CF45*G45</f>
        <v>0</v>
      </c>
      <c r="CH45" s="238">
        <f t="shared" si="32"/>
        <v>0</v>
      </c>
      <c r="CI45" s="238">
        <f t="shared" si="32"/>
        <v>0</v>
      </c>
      <c r="CJ45" s="35"/>
      <c r="CK45" s="35"/>
      <c r="CL45" s="35"/>
    </row>
    <row r="46" spans="1:90" ht="12.75">
      <c r="A46" s="238">
        <v>35</v>
      </c>
      <c r="B46" s="251" t="s">
        <v>204</v>
      </c>
      <c r="C46" s="248"/>
      <c r="D46" s="248"/>
      <c r="E46" s="249"/>
      <c r="F46" s="215" t="s">
        <v>23</v>
      </c>
      <c r="G46" s="215">
        <v>6000</v>
      </c>
      <c r="H46" s="238"/>
      <c r="I46" s="238">
        <f>H46*G46</f>
        <v>0</v>
      </c>
      <c r="J46" s="238"/>
      <c r="K46" s="238">
        <f>J46*G46</f>
        <v>0</v>
      </c>
      <c r="L46" s="238"/>
      <c r="M46" s="238">
        <f>L46*G46</f>
        <v>0</v>
      </c>
      <c r="N46" s="238"/>
      <c r="O46" s="238">
        <f>N46*G46</f>
        <v>0</v>
      </c>
      <c r="P46" s="238"/>
      <c r="Q46" s="238"/>
      <c r="R46" s="238"/>
      <c r="S46" s="238">
        <f>R46*G46</f>
        <v>0</v>
      </c>
      <c r="T46" s="238"/>
      <c r="U46" s="238">
        <f>T46*G46</f>
        <v>0</v>
      </c>
      <c r="V46" s="238"/>
      <c r="W46" s="238">
        <f t="shared" si="35"/>
        <v>0</v>
      </c>
      <c r="X46" s="238"/>
      <c r="Y46" s="238">
        <f t="shared" si="6"/>
        <v>0</v>
      </c>
      <c r="Z46" s="238"/>
      <c r="AA46" s="238">
        <f t="shared" si="7"/>
        <v>0</v>
      </c>
      <c r="AB46" s="238"/>
      <c r="AC46" s="238">
        <f>AB46*G46</f>
        <v>0</v>
      </c>
      <c r="AD46" s="238"/>
      <c r="AE46" s="238">
        <f>AD46*G46</f>
        <v>0</v>
      </c>
      <c r="AF46" s="238"/>
      <c r="AG46" s="238">
        <f>AF46*G46</f>
        <v>0</v>
      </c>
      <c r="AH46" s="238"/>
      <c r="AI46" s="238"/>
      <c r="AJ46" s="238"/>
      <c r="AK46" s="238">
        <f>AJ46*G46</f>
        <v>0</v>
      </c>
      <c r="AL46" s="238"/>
      <c r="AM46" s="238">
        <f>AL46*G46</f>
        <v>0</v>
      </c>
      <c r="AN46" s="238"/>
      <c r="AO46" s="238">
        <f>AN46*G46</f>
        <v>0</v>
      </c>
      <c r="AP46" s="238"/>
      <c r="AQ46" s="238">
        <f>AP46*G46</f>
        <v>0</v>
      </c>
      <c r="AR46" s="238"/>
      <c r="AS46" s="238">
        <f>AR46*G46</f>
        <v>0</v>
      </c>
      <c r="AT46" s="238"/>
      <c r="AU46" s="238">
        <f>AT46*G46</f>
        <v>0</v>
      </c>
      <c r="AV46" s="238"/>
      <c r="AW46" s="238">
        <f>AV46*G46</f>
        <v>0</v>
      </c>
      <c r="AX46" s="238"/>
      <c r="AY46" s="238">
        <f>AX46*G46</f>
        <v>0</v>
      </c>
      <c r="AZ46" s="238"/>
      <c r="BA46" s="238">
        <f>AZ46*G46</f>
        <v>0</v>
      </c>
      <c r="BB46" s="238"/>
      <c r="BC46" s="238">
        <f>BB46*G46</f>
        <v>0</v>
      </c>
      <c r="BD46" s="238"/>
      <c r="BE46" s="40">
        <f>BD46*G46</f>
        <v>0</v>
      </c>
      <c r="BF46" s="238"/>
      <c r="BG46" s="238">
        <f t="shared" si="33"/>
        <v>0</v>
      </c>
      <c r="BH46" s="238"/>
      <c r="BI46" s="238">
        <f t="shared" si="22"/>
        <v>0</v>
      </c>
      <c r="BJ46" s="238"/>
      <c r="BK46" s="238"/>
      <c r="BL46" s="238"/>
      <c r="BM46" s="238">
        <f t="shared" si="34"/>
        <v>0</v>
      </c>
      <c r="BN46" s="238"/>
      <c r="BO46" s="238">
        <f>BN46*G46</f>
        <v>0</v>
      </c>
      <c r="BP46" s="238"/>
      <c r="BQ46" s="238">
        <f>BP46*G46</f>
        <v>0</v>
      </c>
      <c r="BR46" s="238"/>
      <c r="BS46" s="238">
        <f>BR46*G46</f>
        <v>0</v>
      </c>
      <c r="BT46" s="238"/>
      <c r="BU46" s="238">
        <f>BT46*G46</f>
        <v>0</v>
      </c>
      <c r="BV46" s="238"/>
      <c r="BW46" s="238"/>
      <c r="BX46" s="238"/>
      <c r="BY46" s="238">
        <f>BX46*G46</f>
        <v>0</v>
      </c>
      <c r="BZ46" s="238"/>
      <c r="CA46" s="238">
        <f>BZ46*G46</f>
        <v>0</v>
      </c>
      <c r="CB46" s="238"/>
      <c r="CC46" s="238">
        <f>CB46*G46</f>
        <v>0</v>
      </c>
      <c r="CD46" s="238"/>
      <c r="CE46" s="238">
        <f>CD46*G46</f>
        <v>0</v>
      </c>
      <c r="CF46" s="238"/>
      <c r="CG46" s="238">
        <f>CF46*G46</f>
        <v>0</v>
      </c>
      <c r="CH46" s="238">
        <f t="shared" si="32"/>
        <v>0</v>
      </c>
      <c r="CI46" s="238">
        <f t="shared" si="32"/>
        <v>0</v>
      </c>
      <c r="CJ46" s="35"/>
      <c r="CK46" s="35"/>
      <c r="CL46" s="35"/>
    </row>
    <row r="47" spans="1:90" ht="12.75">
      <c r="A47" s="238">
        <v>36</v>
      </c>
      <c r="B47" s="247" t="s">
        <v>205</v>
      </c>
      <c r="C47" s="299"/>
      <c r="D47" s="299"/>
      <c r="E47" s="300"/>
      <c r="F47" s="215" t="s">
        <v>153</v>
      </c>
      <c r="G47" s="215">
        <v>900</v>
      </c>
      <c r="H47" s="238"/>
      <c r="I47" s="238">
        <f>H47*G47</f>
        <v>0</v>
      </c>
      <c r="J47" s="238"/>
      <c r="K47" s="238">
        <f>J47*G47</f>
        <v>0</v>
      </c>
      <c r="L47" s="238"/>
      <c r="M47" s="238">
        <f>L47*G47</f>
        <v>0</v>
      </c>
      <c r="N47" s="238"/>
      <c r="O47" s="238">
        <f>N47*G47</f>
        <v>0</v>
      </c>
      <c r="P47" s="238"/>
      <c r="Q47" s="238"/>
      <c r="R47" s="238"/>
      <c r="S47" s="238">
        <f>R47*G47</f>
        <v>0</v>
      </c>
      <c r="T47" s="238"/>
      <c r="U47" s="238">
        <f>T47*G47</f>
        <v>0</v>
      </c>
      <c r="V47" s="238"/>
      <c r="W47" s="238">
        <f t="shared" si="35"/>
        <v>0</v>
      </c>
      <c r="X47" s="238"/>
      <c r="Y47" s="238">
        <f t="shared" si="6"/>
        <v>0</v>
      </c>
      <c r="Z47" s="238"/>
      <c r="AA47" s="238">
        <f t="shared" si="7"/>
        <v>0</v>
      </c>
      <c r="AB47" s="238"/>
      <c r="AC47" s="238">
        <f>AB47*G47</f>
        <v>0</v>
      </c>
      <c r="AD47" s="238"/>
      <c r="AE47" s="238">
        <f>AD47*G47</f>
        <v>0</v>
      </c>
      <c r="AF47" s="238"/>
      <c r="AG47" s="238">
        <f>AF47*G47</f>
        <v>0</v>
      </c>
      <c r="AH47" s="238"/>
      <c r="AI47" s="238"/>
      <c r="AJ47" s="238"/>
      <c r="AK47" s="238">
        <f>AJ47*G47</f>
        <v>0</v>
      </c>
      <c r="AL47" s="238"/>
      <c r="AM47" s="238">
        <f>AL47*G47</f>
        <v>0</v>
      </c>
      <c r="AN47" s="238"/>
      <c r="AO47" s="238">
        <f>AN47*G47</f>
        <v>0</v>
      </c>
      <c r="AP47" s="238"/>
      <c r="AQ47" s="238">
        <f>AP47*G47</f>
        <v>0</v>
      </c>
      <c r="AR47" s="238"/>
      <c r="AS47" s="238">
        <f>AR47*G47</f>
        <v>0</v>
      </c>
      <c r="AT47" s="238"/>
      <c r="AU47" s="238">
        <f>AT47*G47</f>
        <v>0</v>
      </c>
      <c r="AV47" s="238"/>
      <c r="AW47" s="238">
        <f>AV47*G47</f>
        <v>0</v>
      </c>
      <c r="AX47" s="238"/>
      <c r="AY47" s="238">
        <f>AX47*G47</f>
        <v>0</v>
      </c>
      <c r="AZ47" s="238"/>
      <c r="BA47" s="238">
        <f>AZ47*G47</f>
        <v>0</v>
      </c>
      <c r="BB47" s="238"/>
      <c r="BC47" s="238">
        <f>BB47*G47</f>
        <v>0</v>
      </c>
      <c r="BD47" s="238"/>
      <c r="BE47" s="40">
        <f>BD47*G47</f>
        <v>0</v>
      </c>
      <c r="BF47" s="238"/>
      <c r="BG47" s="238">
        <f t="shared" si="33"/>
        <v>0</v>
      </c>
      <c r="BH47" s="238"/>
      <c r="BI47" s="238">
        <f t="shared" si="22"/>
        <v>0</v>
      </c>
      <c r="BJ47" s="238"/>
      <c r="BK47" s="238"/>
      <c r="BL47" s="238"/>
      <c r="BM47" s="238">
        <f t="shared" si="34"/>
        <v>0</v>
      </c>
      <c r="BN47" s="238"/>
      <c r="BO47" s="238">
        <f>BN47*G47</f>
        <v>0</v>
      </c>
      <c r="BP47" s="238"/>
      <c r="BQ47" s="238">
        <f>BP47*G47</f>
        <v>0</v>
      </c>
      <c r="BR47" s="238"/>
      <c r="BS47" s="238">
        <f>BR47*G47</f>
        <v>0</v>
      </c>
      <c r="BT47" s="238"/>
      <c r="BU47" s="238">
        <f>BT47*G47</f>
        <v>0</v>
      </c>
      <c r="BV47" s="238"/>
      <c r="BW47" s="238"/>
      <c r="BX47" s="238"/>
      <c r="BY47" s="238">
        <f>BX47*G47</f>
        <v>0</v>
      </c>
      <c r="BZ47" s="238"/>
      <c r="CA47" s="238">
        <f>BZ47*G47</f>
        <v>0</v>
      </c>
      <c r="CB47" s="238"/>
      <c r="CC47" s="238">
        <f>CB47*G47</f>
        <v>0</v>
      </c>
      <c r="CD47" s="238"/>
      <c r="CE47" s="238">
        <f>CD47*G47</f>
        <v>0</v>
      </c>
      <c r="CF47" s="238"/>
      <c r="CG47" s="238">
        <f>CF47*G47</f>
        <v>0</v>
      </c>
      <c r="CH47" s="238">
        <f t="shared" si="32"/>
        <v>0</v>
      </c>
      <c r="CI47" s="238">
        <f t="shared" si="32"/>
        <v>0</v>
      </c>
      <c r="CJ47" s="35"/>
      <c r="CK47" s="35"/>
      <c r="CL47" s="35"/>
    </row>
    <row r="48" spans="1:90" ht="12.75">
      <c r="A48" s="238">
        <v>37</v>
      </c>
      <c r="B48" s="247" t="s">
        <v>206</v>
      </c>
      <c r="C48" s="299"/>
      <c r="D48" s="299"/>
      <c r="E48" s="300"/>
      <c r="F48" s="215" t="s">
        <v>153</v>
      </c>
      <c r="G48" s="215">
        <v>650</v>
      </c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>
        <f>AB48*G48</f>
        <v>0</v>
      </c>
      <c r="AD48" s="238"/>
      <c r="AE48" s="238">
        <f>AD48*G48</f>
        <v>0</v>
      </c>
      <c r="AF48" s="238"/>
      <c r="AG48" s="238">
        <f>AF48*G48</f>
        <v>0</v>
      </c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40"/>
      <c r="BF48" s="238"/>
      <c r="BG48" s="238">
        <f t="shared" si="33"/>
        <v>0</v>
      </c>
      <c r="BH48" s="238"/>
      <c r="BI48" s="238"/>
      <c r="BJ48" s="238"/>
      <c r="BK48" s="238"/>
      <c r="BL48" s="238">
        <v>12.6</v>
      </c>
      <c r="BM48" s="238">
        <f>9720</f>
        <v>9720</v>
      </c>
      <c r="BN48" s="238"/>
      <c r="BO48" s="238"/>
      <c r="BP48" s="238"/>
      <c r="BQ48" s="238">
        <f>BP48*G48</f>
        <v>0</v>
      </c>
      <c r="BR48" s="238"/>
      <c r="BS48" s="238">
        <f>BR48*G48</f>
        <v>0</v>
      </c>
      <c r="BT48" s="238"/>
      <c r="BU48" s="238">
        <f>BT48*G48</f>
        <v>0</v>
      </c>
      <c r="BV48" s="238"/>
      <c r="BW48" s="238"/>
      <c r="BX48" s="238"/>
      <c r="BY48" s="238">
        <f>BX48*G48</f>
        <v>0</v>
      </c>
      <c r="BZ48" s="238"/>
      <c r="CA48" s="238">
        <f>BZ48*G48</f>
        <v>0</v>
      </c>
      <c r="CB48" s="238"/>
      <c r="CC48" s="238">
        <f>CB48*G48</f>
        <v>0</v>
      </c>
      <c r="CD48" s="238"/>
      <c r="CE48" s="238">
        <f>CD48*G48</f>
        <v>0</v>
      </c>
      <c r="CF48" s="238"/>
      <c r="CG48" s="238">
        <f>CF48*G48</f>
        <v>0</v>
      </c>
      <c r="CH48" s="238">
        <f>H48+J48+L48+N48+P48+R48+T48+V48+X48+Z48+AB48+AD48+AF48+AH48+AJ48+AL48+AN48+AP48+AR48+AT48+AV48+AX48+AZ48+BB48+BD48+BF48+BH48+BJ48+BL48+BN48+BP48+BR48+BT48+BV48+BX48+BZ48+CB48+CD48+CF48</f>
        <v>12.6</v>
      </c>
      <c r="CI48" s="238">
        <f>I48+K48+M48+O48+Q48+S48+U48+W48+Y48+AA48+AC48+AE48+AG48+AI48+AK48+AM48+AO48+AQ48+AS48+AU48+AW48+AY48+BA48+BC48+BE48+BG48+BI48+BK48+BM48+BO48+BQ48+BS48+BU48+BW48+BY48+CA48+CC48+CE48+CG48</f>
        <v>9720</v>
      </c>
      <c r="CJ48" s="35"/>
      <c r="CK48" s="35"/>
      <c r="CL48" s="35"/>
    </row>
    <row r="49" spans="1:90" ht="12.75">
      <c r="A49" s="238">
        <v>38</v>
      </c>
      <c r="B49" s="251" t="s">
        <v>207</v>
      </c>
      <c r="C49" s="248"/>
      <c r="D49" s="248"/>
      <c r="E49" s="249"/>
      <c r="F49" s="215" t="s">
        <v>153</v>
      </c>
      <c r="G49" s="215">
        <v>100</v>
      </c>
      <c r="H49" s="238"/>
      <c r="I49" s="238">
        <f>H49*G49</f>
        <v>0</v>
      </c>
      <c r="J49" s="238"/>
      <c r="K49" s="238">
        <f>J49*G49</f>
        <v>0</v>
      </c>
      <c r="L49" s="238"/>
      <c r="M49" s="238">
        <f>L49*G49</f>
        <v>0</v>
      </c>
      <c r="N49" s="238"/>
      <c r="O49" s="238">
        <f>N49*G49</f>
        <v>0</v>
      </c>
      <c r="P49" s="238"/>
      <c r="Q49" s="238"/>
      <c r="R49" s="238"/>
      <c r="S49" s="238">
        <f>R49*G49</f>
        <v>0</v>
      </c>
      <c r="T49" s="238"/>
      <c r="U49" s="238">
        <f>T49*G49</f>
        <v>0</v>
      </c>
      <c r="V49" s="238"/>
      <c r="W49" s="238">
        <f t="shared" si="35"/>
        <v>0</v>
      </c>
      <c r="X49" s="238"/>
      <c r="Y49" s="238">
        <f t="shared" si="6"/>
        <v>0</v>
      </c>
      <c r="Z49" s="238"/>
      <c r="AA49" s="238">
        <f t="shared" si="7"/>
        <v>0</v>
      </c>
      <c r="AB49" s="238"/>
      <c r="AC49" s="238">
        <f>AB49*G49</f>
        <v>0</v>
      </c>
      <c r="AD49" s="238"/>
      <c r="AE49" s="238">
        <f>AD49*G49</f>
        <v>0</v>
      </c>
      <c r="AF49" s="238"/>
      <c r="AG49" s="238">
        <f>AF49*G49</f>
        <v>0</v>
      </c>
      <c r="AH49" s="238"/>
      <c r="AI49" s="238"/>
      <c r="AJ49" s="238"/>
      <c r="AK49" s="238">
        <f>AJ49*G49</f>
        <v>0</v>
      </c>
      <c r="AL49" s="238"/>
      <c r="AM49" s="238">
        <f>AL49*G49</f>
        <v>0</v>
      </c>
      <c r="AN49" s="238"/>
      <c r="AO49" s="238">
        <f>AN49*G49</f>
        <v>0</v>
      </c>
      <c r="AP49" s="238"/>
      <c r="AQ49" s="238">
        <f>AP49*G49</f>
        <v>0</v>
      </c>
      <c r="AR49" s="238"/>
      <c r="AS49" s="238">
        <f>AR49*G49</f>
        <v>0</v>
      </c>
      <c r="AT49" s="238"/>
      <c r="AU49" s="238">
        <f>AT49*G49</f>
        <v>0</v>
      </c>
      <c r="AV49" s="238"/>
      <c r="AW49" s="238">
        <f>AV49*G49</f>
        <v>0</v>
      </c>
      <c r="AX49" s="238"/>
      <c r="AY49" s="238">
        <f>AX49*G49</f>
        <v>0</v>
      </c>
      <c r="AZ49" s="238"/>
      <c r="BA49" s="238">
        <f>AZ49*G49</f>
        <v>0</v>
      </c>
      <c r="BB49" s="238"/>
      <c r="BC49" s="238">
        <f>BB49*G49</f>
        <v>0</v>
      </c>
      <c r="BD49" s="238"/>
      <c r="BE49" s="40">
        <f>BD49*G49</f>
        <v>0</v>
      </c>
      <c r="BF49" s="238"/>
      <c r="BG49" s="238">
        <f t="shared" si="33"/>
        <v>0</v>
      </c>
      <c r="BH49" s="238"/>
      <c r="BI49" s="238">
        <f t="shared" si="22"/>
        <v>0</v>
      </c>
      <c r="BJ49" s="238"/>
      <c r="BK49" s="238"/>
      <c r="BL49" s="238"/>
      <c r="BM49" s="238">
        <f t="shared" si="34"/>
        <v>0</v>
      </c>
      <c r="BN49" s="238"/>
      <c r="BO49" s="238">
        <f>BN49*G49</f>
        <v>0</v>
      </c>
      <c r="BP49" s="238"/>
      <c r="BQ49" s="238">
        <f>BP49*G49</f>
        <v>0</v>
      </c>
      <c r="BR49" s="238"/>
      <c r="BS49" s="238">
        <f>BR49*G49</f>
        <v>0</v>
      </c>
      <c r="BT49" s="238"/>
      <c r="BU49" s="238">
        <f>BT49*G49</f>
        <v>0</v>
      </c>
      <c r="BV49" s="238"/>
      <c r="BW49" s="238"/>
      <c r="BX49" s="238"/>
      <c r="BY49" s="238">
        <f>BX49*G49</f>
        <v>0</v>
      </c>
      <c r="BZ49" s="238"/>
      <c r="CA49" s="238">
        <f>BZ49*G49</f>
        <v>0</v>
      </c>
      <c r="CB49" s="238"/>
      <c r="CC49" s="238">
        <f>CB49*G49</f>
        <v>0</v>
      </c>
      <c r="CD49" s="238"/>
      <c r="CE49" s="238">
        <f>CD49*G49</f>
        <v>0</v>
      </c>
      <c r="CF49" s="238"/>
      <c r="CG49" s="238">
        <f>CF49*G49</f>
        <v>0</v>
      </c>
      <c r="CH49" s="238">
        <f t="shared" si="32"/>
        <v>0</v>
      </c>
      <c r="CI49" s="238">
        <f t="shared" si="32"/>
        <v>0</v>
      </c>
      <c r="CJ49" s="35"/>
      <c r="CK49" s="35"/>
      <c r="CL49" s="35"/>
    </row>
    <row r="50" spans="1:90" ht="15">
      <c r="A50" s="474" t="s">
        <v>208</v>
      </c>
      <c r="B50" s="475"/>
      <c r="C50" s="475"/>
      <c r="D50" s="475"/>
      <c r="E50" s="476"/>
      <c r="F50" s="215"/>
      <c r="G50" s="215"/>
      <c r="H50" s="238"/>
      <c r="I50" s="238">
        <f t="shared" si="0"/>
        <v>0</v>
      </c>
      <c r="J50" s="238"/>
      <c r="K50" s="238">
        <f t="shared" si="1"/>
        <v>0</v>
      </c>
      <c r="L50" s="238"/>
      <c r="M50" s="238">
        <f t="shared" si="2"/>
        <v>0</v>
      </c>
      <c r="N50" s="238"/>
      <c r="O50" s="238">
        <f t="shared" si="3"/>
        <v>0</v>
      </c>
      <c r="P50" s="238"/>
      <c r="Q50" s="238"/>
      <c r="R50" s="238"/>
      <c r="S50" s="238">
        <f t="shared" si="4"/>
        <v>0</v>
      </c>
      <c r="T50" s="238"/>
      <c r="U50" s="238">
        <f t="shared" si="5"/>
        <v>0</v>
      </c>
      <c r="V50" s="238"/>
      <c r="W50" s="238">
        <f t="shared" si="35"/>
        <v>0</v>
      </c>
      <c r="X50" s="238"/>
      <c r="Y50" s="238">
        <f t="shared" si="6"/>
        <v>0</v>
      </c>
      <c r="Z50" s="238"/>
      <c r="AA50" s="238">
        <f t="shared" si="7"/>
        <v>0</v>
      </c>
      <c r="AB50" s="238"/>
      <c r="AC50" s="238">
        <f t="shared" si="8"/>
        <v>0</v>
      </c>
      <c r="AD50" s="238"/>
      <c r="AE50" s="238">
        <f t="shared" si="9"/>
        <v>0</v>
      </c>
      <c r="AF50" s="238"/>
      <c r="AG50" s="238">
        <f t="shared" si="10"/>
        <v>0</v>
      </c>
      <c r="AH50" s="238"/>
      <c r="AI50" s="238"/>
      <c r="AJ50" s="238"/>
      <c r="AK50" s="238">
        <f t="shared" si="11"/>
        <v>0</v>
      </c>
      <c r="AL50" s="238"/>
      <c r="AM50" s="238">
        <f t="shared" si="12"/>
        <v>0</v>
      </c>
      <c r="AN50" s="238"/>
      <c r="AO50" s="238">
        <f t="shared" si="13"/>
        <v>0</v>
      </c>
      <c r="AP50" s="238"/>
      <c r="AQ50" s="238">
        <f t="shared" si="14"/>
        <v>0</v>
      </c>
      <c r="AR50" s="238"/>
      <c r="AS50" s="238">
        <f t="shared" si="15"/>
        <v>0</v>
      </c>
      <c r="AT50" s="238"/>
      <c r="AU50" s="238">
        <f t="shared" si="16"/>
        <v>0</v>
      </c>
      <c r="AV50" s="238"/>
      <c r="AW50" s="238">
        <f t="shared" si="17"/>
        <v>0</v>
      </c>
      <c r="AX50" s="238"/>
      <c r="AY50" s="238">
        <f t="shared" si="18"/>
        <v>0</v>
      </c>
      <c r="AZ50" s="238"/>
      <c r="BA50" s="238">
        <f t="shared" si="19"/>
        <v>0</v>
      </c>
      <c r="BB50" s="238"/>
      <c r="BC50" s="238">
        <f t="shared" si="20"/>
        <v>0</v>
      </c>
      <c r="BD50" s="238"/>
      <c r="BE50" s="40">
        <f t="shared" si="21"/>
        <v>0</v>
      </c>
      <c r="BF50" s="238"/>
      <c r="BG50" s="238">
        <f t="shared" si="33"/>
        <v>0</v>
      </c>
      <c r="BH50" s="238"/>
      <c r="BI50" s="238">
        <f t="shared" si="22"/>
        <v>0</v>
      </c>
      <c r="BJ50" s="238"/>
      <c r="BK50" s="238"/>
      <c r="BL50" s="238"/>
      <c r="BM50" s="238">
        <f t="shared" si="34"/>
        <v>0</v>
      </c>
      <c r="BN50" s="238"/>
      <c r="BO50" s="238">
        <f t="shared" si="23"/>
        <v>0</v>
      </c>
      <c r="BP50" s="238"/>
      <c r="BQ50" s="238">
        <f t="shared" si="24"/>
        <v>0</v>
      </c>
      <c r="BR50" s="238"/>
      <c r="BS50" s="238">
        <f t="shared" si="25"/>
        <v>0</v>
      </c>
      <c r="BT50" s="238"/>
      <c r="BU50" s="238">
        <f t="shared" si="26"/>
        <v>0</v>
      </c>
      <c r="BV50" s="238"/>
      <c r="BW50" s="238"/>
      <c r="BX50" s="238"/>
      <c r="BY50" s="238">
        <f t="shared" si="27"/>
        <v>0</v>
      </c>
      <c r="BZ50" s="238"/>
      <c r="CA50" s="238">
        <f t="shared" si="28"/>
        <v>0</v>
      </c>
      <c r="CB50" s="238"/>
      <c r="CC50" s="238">
        <f t="shared" si="29"/>
        <v>0</v>
      </c>
      <c r="CD50" s="238"/>
      <c r="CE50" s="238">
        <f t="shared" si="30"/>
        <v>0</v>
      </c>
      <c r="CF50" s="238"/>
      <c r="CG50" s="238">
        <f t="shared" si="31"/>
        <v>0</v>
      </c>
      <c r="CH50" s="238">
        <f t="shared" si="32"/>
        <v>0</v>
      </c>
      <c r="CI50" s="238">
        <f t="shared" si="32"/>
        <v>0</v>
      </c>
      <c r="CJ50" s="35"/>
      <c r="CK50" s="35"/>
      <c r="CL50" s="35"/>
    </row>
    <row r="51" spans="1:90" ht="12.75">
      <c r="A51" s="238">
        <v>39</v>
      </c>
      <c r="B51" s="251" t="s">
        <v>209</v>
      </c>
      <c r="C51" s="248"/>
      <c r="D51" s="248"/>
      <c r="E51" s="249"/>
      <c r="F51" s="215" t="s">
        <v>153</v>
      </c>
      <c r="G51" s="215">
        <v>550</v>
      </c>
      <c r="H51" s="238"/>
      <c r="I51" s="238">
        <f t="shared" si="0"/>
        <v>0</v>
      </c>
      <c r="J51" s="238"/>
      <c r="K51" s="238">
        <f t="shared" si="1"/>
        <v>0</v>
      </c>
      <c r="L51" s="238"/>
      <c r="M51" s="238">
        <f t="shared" si="2"/>
        <v>0</v>
      </c>
      <c r="N51" s="238"/>
      <c r="O51" s="238">
        <f t="shared" si="3"/>
        <v>0</v>
      </c>
      <c r="P51" s="238"/>
      <c r="Q51" s="238"/>
      <c r="R51" s="238"/>
      <c r="S51" s="238">
        <f t="shared" si="4"/>
        <v>0</v>
      </c>
      <c r="T51" s="238"/>
      <c r="U51" s="238">
        <f t="shared" si="5"/>
        <v>0</v>
      </c>
      <c r="V51" s="238"/>
      <c r="W51" s="238">
        <f t="shared" si="35"/>
        <v>0</v>
      </c>
      <c r="X51" s="238"/>
      <c r="Y51" s="238">
        <f t="shared" si="6"/>
        <v>0</v>
      </c>
      <c r="Z51" s="238"/>
      <c r="AA51" s="238">
        <f t="shared" si="7"/>
        <v>0</v>
      </c>
      <c r="AB51" s="238"/>
      <c r="AC51" s="238">
        <f t="shared" si="8"/>
        <v>0</v>
      </c>
      <c r="AD51" s="238"/>
      <c r="AE51" s="238">
        <f t="shared" si="9"/>
        <v>0</v>
      </c>
      <c r="AF51" s="238"/>
      <c r="AG51" s="238">
        <f t="shared" si="10"/>
        <v>0</v>
      </c>
      <c r="AH51" s="238"/>
      <c r="AI51" s="238"/>
      <c r="AJ51" s="238"/>
      <c r="AK51" s="238">
        <f t="shared" si="11"/>
        <v>0</v>
      </c>
      <c r="AL51" s="238"/>
      <c r="AM51" s="238">
        <f t="shared" si="12"/>
        <v>0</v>
      </c>
      <c r="AN51" s="238"/>
      <c r="AO51" s="238">
        <f t="shared" si="13"/>
        <v>0</v>
      </c>
      <c r="AP51" s="238"/>
      <c r="AQ51" s="238">
        <f t="shared" si="14"/>
        <v>0</v>
      </c>
      <c r="AR51" s="238"/>
      <c r="AS51" s="238">
        <f t="shared" si="15"/>
        <v>0</v>
      </c>
      <c r="AT51" s="238"/>
      <c r="AU51" s="238">
        <f t="shared" si="16"/>
        <v>0</v>
      </c>
      <c r="AV51" s="238"/>
      <c r="AW51" s="238">
        <f t="shared" si="17"/>
        <v>0</v>
      </c>
      <c r="AX51" s="238"/>
      <c r="AY51" s="238">
        <f t="shared" si="18"/>
        <v>0</v>
      </c>
      <c r="AZ51" s="238"/>
      <c r="BA51" s="238">
        <f t="shared" si="19"/>
        <v>0</v>
      </c>
      <c r="BB51" s="238"/>
      <c r="BC51" s="238">
        <f t="shared" si="20"/>
        <v>0</v>
      </c>
      <c r="BD51" s="238"/>
      <c r="BE51" s="40">
        <f t="shared" si="21"/>
        <v>0</v>
      </c>
      <c r="BF51" s="238"/>
      <c r="BG51" s="238">
        <f t="shared" si="33"/>
        <v>0</v>
      </c>
      <c r="BH51" s="238"/>
      <c r="BI51" s="238">
        <f t="shared" si="22"/>
        <v>0</v>
      </c>
      <c r="BJ51" s="238"/>
      <c r="BK51" s="238"/>
      <c r="BL51" s="238"/>
      <c r="BM51" s="238">
        <f t="shared" si="34"/>
        <v>0</v>
      </c>
      <c r="BN51" s="238"/>
      <c r="BO51" s="238">
        <f t="shared" si="23"/>
        <v>0</v>
      </c>
      <c r="BP51" s="238"/>
      <c r="BQ51" s="238">
        <f t="shared" si="24"/>
        <v>0</v>
      </c>
      <c r="BR51" s="238"/>
      <c r="BS51" s="238">
        <f t="shared" si="25"/>
        <v>0</v>
      </c>
      <c r="BT51" s="238"/>
      <c r="BU51" s="238">
        <f t="shared" si="26"/>
        <v>0</v>
      </c>
      <c r="BV51" s="238"/>
      <c r="BW51" s="238"/>
      <c r="BX51" s="238"/>
      <c r="BY51" s="238">
        <f t="shared" si="27"/>
        <v>0</v>
      </c>
      <c r="BZ51" s="238"/>
      <c r="CA51" s="238">
        <f t="shared" si="28"/>
        <v>0</v>
      </c>
      <c r="CB51" s="238"/>
      <c r="CC51" s="238">
        <f t="shared" si="29"/>
        <v>0</v>
      </c>
      <c r="CD51" s="238"/>
      <c r="CE51" s="238">
        <f t="shared" si="30"/>
        <v>0</v>
      </c>
      <c r="CF51" s="238"/>
      <c r="CG51" s="238">
        <f t="shared" si="31"/>
        <v>0</v>
      </c>
      <c r="CH51" s="238">
        <f t="shared" si="32"/>
        <v>0</v>
      </c>
      <c r="CI51" s="238">
        <f t="shared" si="32"/>
        <v>0</v>
      </c>
      <c r="CJ51" s="35"/>
      <c r="CK51" s="35"/>
      <c r="CL51" s="35"/>
    </row>
    <row r="52" spans="1:90" ht="12.75">
      <c r="A52" s="238">
        <v>40</v>
      </c>
      <c r="B52" s="500" t="s">
        <v>210</v>
      </c>
      <c r="C52" s="501"/>
      <c r="D52" s="501"/>
      <c r="E52" s="502"/>
      <c r="F52" s="215" t="s">
        <v>153</v>
      </c>
      <c r="G52" s="215">
        <v>800</v>
      </c>
      <c r="H52" s="238"/>
      <c r="I52" s="238">
        <f t="shared" si="0"/>
        <v>0</v>
      </c>
      <c r="J52" s="238"/>
      <c r="K52" s="238">
        <f t="shared" si="1"/>
        <v>0</v>
      </c>
      <c r="L52" s="238"/>
      <c r="M52" s="238">
        <f t="shared" si="2"/>
        <v>0</v>
      </c>
      <c r="N52" s="238"/>
      <c r="O52" s="238">
        <f t="shared" si="3"/>
        <v>0</v>
      </c>
      <c r="P52" s="238"/>
      <c r="Q52" s="238"/>
      <c r="R52" s="238"/>
      <c r="S52" s="238">
        <f t="shared" si="4"/>
        <v>0</v>
      </c>
      <c r="T52" s="238"/>
      <c r="U52" s="238">
        <f t="shared" si="5"/>
        <v>0</v>
      </c>
      <c r="V52" s="238"/>
      <c r="W52" s="238">
        <f t="shared" si="35"/>
        <v>0</v>
      </c>
      <c r="X52" s="238"/>
      <c r="Y52" s="238">
        <f t="shared" si="6"/>
        <v>0</v>
      </c>
      <c r="Z52" s="238">
        <v>90</v>
      </c>
      <c r="AA52" s="238">
        <f t="shared" si="7"/>
        <v>72000</v>
      </c>
      <c r="AB52" s="238"/>
      <c r="AC52" s="238">
        <f t="shared" si="8"/>
        <v>0</v>
      </c>
      <c r="AD52" s="238"/>
      <c r="AE52" s="238">
        <f t="shared" si="9"/>
        <v>0</v>
      </c>
      <c r="AF52" s="238"/>
      <c r="AG52" s="238">
        <f t="shared" si="10"/>
        <v>0</v>
      </c>
      <c r="AH52" s="238"/>
      <c r="AI52" s="238"/>
      <c r="AJ52" s="238">
        <v>61.8</v>
      </c>
      <c r="AK52" s="238">
        <f t="shared" si="11"/>
        <v>49440</v>
      </c>
      <c r="AL52" s="238"/>
      <c r="AM52" s="238">
        <f t="shared" si="12"/>
        <v>0</v>
      </c>
      <c r="AN52" s="238"/>
      <c r="AO52" s="238">
        <f t="shared" si="13"/>
        <v>0</v>
      </c>
      <c r="AP52" s="238">
        <v>66.2</v>
      </c>
      <c r="AQ52" s="238">
        <f t="shared" si="14"/>
        <v>52960</v>
      </c>
      <c r="AR52" s="238"/>
      <c r="AS52" s="238">
        <f t="shared" si="15"/>
        <v>0</v>
      </c>
      <c r="AT52" s="238"/>
      <c r="AU52" s="238">
        <f t="shared" si="16"/>
        <v>0</v>
      </c>
      <c r="AV52" s="238">
        <f>69.4*0</f>
        <v>0</v>
      </c>
      <c r="AW52" s="238">
        <f t="shared" si="17"/>
        <v>0</v>
      </c>
      <c r="AX52" s="238"/>
      <c r="AY52" s="238">
        <f t="shared" si="18"/>
        <v>0</v>
      </c>
      <c r="AZ52" s="238"/>
      <c r="BA52" s="238">
        <f t="shared" si="19"/>
        <v>0</v>
      </c>
      <c r="BB52" s="238">
        <v>116</v>
      </c>
      <c r="BC52" s="238">
        <f t="shared" si="20"/>
        <v>92800</v>
      </c>
      <c r="BD52" s="238"/>
      <c r="BE52" s="40">
        <f t="shared" si="21"/>
        <v>0</v>
      </c>
      <c r="BF52" s="238"/>
      <c r="BG52" s="238">
        <f t="shared" si="33"/>
        <v>0</v>
      </c>
      <c r="BH52" s="238"/>
      <c r="BI52" s="238">
        <f t="shared" si="22"/>
        <v>0</v>
      </c>
      <c r="BJ52" s="238"/>
      <c r="BK52" s="238"/>
      <c r="BL52" s="238"/>
      <c r="BM52" s="238">
        <f t="shared" si="34"/>
        <v>0</v>
      </c>
      <c r="BN52" s="238"/>
      <c r="BO52" s="238">
        <f t="shared" si="23"/>
        <v>0</v>
      </c>
      <c r="BP52" s="238"/>
      <c r="BQ52" s="238">
        <f t="shared" si="24"/>
        <v>0</v>
      </c>
      <c r="BR52" s="238"/>
      <c r="BS52" s="238">
        <f t="shared" si="25"/>
        <v>0</v>
      </c>
      <c r="BT52" s="238"/>
      <c r="BU52" s="238">
        <f t="shared" si="26"/>
        <v>0</v>
      </c>
      <c r="BV52" s="238"/>
      <c r="BW52" s="238"/>
      <c r="BX52" s="238"/>
      <c r="BY52" s="238">
        <f t="shared" si="27"/>
        <v>0</v>
      </c>
      <c r="BZ52" s="238"/>
      <c r="CA52" s="238">
        <f t="shared" si="28"/>
        <v>0</v>
      </c>
      <c r="CB52" s="238"/>
      <c r="CC52" s="238">
        <f t="shared" si="29"/>
        <v>0</v>
      </c>
      <c r="CD52" s="238"/>
      <c r="CE52" s="238">
        <f t="shared" si="30"/>
        <v>0</v>
      </c>
      <c r="CF52" s="238"/>
      <c r="CG52" s="238">
        <f t="shared" si="31"/>
        <v>0</v>
      </c>
      <c r="CH52" s="238">
        <f t="shared" si="32"/>
        <v>334</v>
      </c>
      <c r="CI52" s="238">
        <f t="shared" si="32"/>
        <v>267200</v>
      </c>
      <c r="CJ52" s="35"/>
      <c r="CK52" s="35"/>
      <c r="CL52" s="35"/>
    </row>
    <row r="53" spans="1:90" ht="12.75">
      <c r="A53" s="238">
        <v>41</v>
      </c>
      <c r="B53" s="247" t="s">
        <v>211</v>
      </c>
      <c r="C53" s="248"/>
      <c r="D53" s="248"/>
      <c r="E53" s="249"/>
      <c r="F53" s="215" t="s">
        <v>153</v>
      </c>
      <c r="G53" s="215">
        <v>700</v>
      </c>
      <c r="H53" s="238"/>
      <c r="I53" s="238">
        <f t="shared" si="0"/>
        <v>0</v>
      </c>
      <c r="J53" s="238"/>
      <c r="K53" s="238">
        <f t="shared" si="1"/>
        <v>0</v>
      </c>
      <c r="L53" s="238"/>
      <c r="M53" s="238">
        <f t="shared" si="2"/>
        <v>0</v>
      </c>
      <c r="N53" s="238"/>
      <c r="O53" s="238">
        <f t="shared" si="3"/>
        <v>0</v>
      </c>
      <c r="P53" s="238"/>
      <c r="Q53" s="238"/>
      <c r="R53" s="238"/>
      <c r="S53" s="238">
        <f t="shared" si="4"/>
        <v>0</v>
      </c>
      <c r="T53" s="238"/>
      <c r="U53" s="238">
        <f t="shared" si="5"/>
        <v>0</v>
      </c>
      <c r="V53" s="238"/>
      <c r="W53" s="238">
        <f t="shared" si="35"/>
        <v>0</v>
      </c>
      <c r="X53" s="238"/>
      <c r="Y53" s="238">
        <f t="shared" si="6"/>
        <v>0</v>
      </c>
      <c r="Z53" s="238"/>
      <c r="AA53" s="238">
        <f t="shared" si="7"/>
        <v>0</v>
      </c>
      <c r="AB53" s="238"/>
      <c r="AC53" s="238">
        <f t="shared" si="8"/>
        <v>0</v>
      </c>
      <c r="AD53" s="238"/>
      <c r="AE53" s="238">
        <f t="shared" si="9"/>
        <v>0</v>
      </c>
      <c r="AF53" s="238"/>
      <c r="AG53" s="238">
        <f t="shared" si="10"/>
        <v>0</v>
      </c>
      <c r="AH53" s="238"/>
      <c r="AI53" s="238"/>
      <c r="AJ53" s="238"/>
      <c r="AK53" s="238">
        <f t="shared" si="11"/>
        <v>0</v>
      </c>
      <c r="AL53" s="238"/>
      <c r="AM53" s="238">
        <f t="shared" si="12"/>
        <v>0</v>
      </c>
      <c r="AN53" s="238"/>
      <c r="AO53" s="238">
        <f t="shared" si="13"/>
        <v>0</v>
      </c>
      <c r="AP53" s="238"/>
      <c r="AQ53" s="238">
        <f t="shared" si="14"/>
        <v>0</v>
      </c>
      <c r="AR53" s="238"/>
      <c r="AS53" s="238">
        <f t="shared" si="15"/>
        <v>0</v>
      </c>
      <c r="AT53" s="238"/>
      <c r="AU53" s="238">
        <f t="shared" si="16"/>
        <v>0</v>
      </c>
      <c r="AV53" s="238"/>
      <c r="AW53" s="238">
        <f t="shared" si="17"/>
        <v>0</v>
      </c>
      <c r="AX53" s="238"/>
      <c r="AY53" s="238">
        <f t="shared" si="18"/>
        <v>0</v>
      </c>
      <c r="AZ53" s="238"/>
      <c r="BA53" s="238">
        <f t="shared" si="19"/>
        <v>0</v>
      </c>
      <c r="BB53" s="238"/>
      <c r="BC53" s="238">
        <f t="shared" si="20"/>
        <v>0</v>
      </c>
      <c r="BD53" s="238"/>
      <c r="BE53" s="40">
        <f t="shared" si="21"/>
        <v>0</v>
      </c>
      <c r="BF53" s="238"/>
      <c r="BG53" s="238">
        <f t="shared" si="33"/>
        <v>0</v>
      </c>
      <c r="BH53" s="238"/>
      <c r="BI53" s="238">
        <f t="shared" si="22"/>
        <v>0</v>
      </c>
      <c r="BJ53" s="238"/>
      <c r="BK53" s="238"/>
      <c r="BL53" s="238"/>
      <c r="BM53" s="238">
        <f t="shared" si="34"/>
        <v>0</v>
      </c>
      <c r="BN53" s="238"/>
      <c r="BO53" s="238">
        <f t="shared" si="23"/>
        <v>0</v>
      </c>
      <c r="BP53" s="238"/>
      <c r="BQ53" s="238">
        <f t="shared" si="24"/>
        <v>0</v>
      </c>
      <c r="BR53" s="238"/>
      <c r="BS53" s="238">
        <f t="shared" si="25"/>
        <v>0</v>
      </c>
      <c r="BT53" s="238"/>
      <c r="BU53" s="238">
        <f t="shared" si="26"/>
        <v>0</v>
      </c>
      <c r="BV53" s="238"/>
      <c r="BW53" s="238"/>
      <c r="BX53" s="238"/>
      <c r="BY53" s="238">
        <f t="shared" si="27"/>
        <v>0</v>
      </c>
      <c r="BZ53" s="238"/>
      <c r="CA53" s="238">
        <f t="shared" si="28"/>
        <v>0</v>
      </c>
      <c r="CB53" s="238"/>
      <c r="CC53" s="238">
        <f t="shared" si="29"/>
        <v>0</v>
      </c>
      <c r="CD53" s="238"/>
      <c r="CE53" s="238">
        <f t="shared" si="30"/>
        <v>0</v>
      </c>
      <c r="CF53" s="238"/>
      <c r="CG53" s="238">
        <f t="shared" si="31"/>
        <v>0</v>
      </c>
      <c r="CH53" s="238">
        <f t="shared" si="32"/>
        <v>0</v>
      </c>
      <c r="CI53" s="238">
        <f t="shared" si="32"/>
        <v>0</v>
      </c>
      <c r="CJ53" s="35"/>
      <c r="CK53" s="35"/>
      <c r="CL53" s="35"/>
    </row>
    <row r="54" spans="1:90" ht="12.75">
      <c r="A54" s="238">
        <v>42</v>
      </c>
      <c r="B54" s="247" t="s">
        <v>212</v>
      </c>
      <c r="C54" s="248"/>
      <c r="D54" s="248"/>
      <c r="E54" s="249"/>
      <c r="F54" s="215" t="s">
        <v>23</v>
      </c>
      <c r="G54" s="215">
        <v>5280</v>
      </c>
      <c r="H54" s="238"/>
      <c r="I54" s="238">
        <f t="shared" si="0"/>
        <v>0</v>
      </c>
      <c r="J54" s="238"/>
      <c r="K54" s="238">
        <f t="shared" si="1"/>
        <v>0</v>
      </c>
      <c r="L54" s="238"/>
      <c r="M54" s="238">
        <f t="shared" si="2"/>
        <v>0</v>
      </c>
      <c r="N54" s="238"/>
      <c r="O54" s="238">
        <f t="shared" si="3"/>
        <v>0</v>
      </c>
      <c r="P54" s="238"/>
      <c r="Q54" s="238"/>
      <c r="R54" s="238"/>
      <c r="S54" s="238">
        <f t="shared" si="4"/>
        <v>0</v>
      </c>
      <c r="T54" s="238"/>
      <c r="U54" s="238">
        <f t="shared" si="5"/>
        <v>0</v>
      </c>
      <c r="V54" s="238"/>
      <c r="W54" s="238">
        <f t="shared" si="35"/>
        <v>0</v>
      </c>
      <c r="X54" s="238"/>
      <c r="Y54" s="238">
        <f t="shared" si="6"/>
        <v>0</v>
      </c>
      <c r="Z54" s="238"/>
      <c r="AA54" s="238">
        <f t="shared" si="7"/>
        <v>0</v>
      </c>
      <c r="AB54" s="238"/>
      <c r="AC54" s="238">
        <f t="shared" si="8"/>
        <v>0</v>
      </c>
      <c r="AD54" s="238"/>
      <c r="AE54" s="238">
        <f t="shared" si="9"/>
        <v>0</v>
      </c>
      <c r="AF54" s="238"/>
      <c r="AG54" s="238">
        <f t="shared" si="10"/>
        <v>0</v>
      </c>
      <c r="AH54" s="238"/>
      <c r="AI54" s="238"/>
      <c r="AJ54" s="238"/>
      <c r="AK54" s="238">
        <f t="shared" si="11"/>
        <v>0</v>
      </c>
      <c r="AL54" s="238"/>
      <c r="AM54" s="238">
        <f t="shared" si="12"/>
        <v>0</v>
      </c>
      <c r="AN54" s="238"/>
      <c r="AO54" s="238">
        <f t="shared" si="13"/>
        <v>0</v>
      </c>
      <c r="AP54" s="238"/>
      <c r="AQ54" s="238">
        <f t="shared" si="14"/>
        <v>0</v>
      </c>
      <c r="AR54" s="238"/>
      <c r="AS54" s="238">
        <f t="shared" si="15"/>
        <v>0</v>
      </c>
      <c r="AT54" s="238"/>
      <c r="AU54" s="238">
        <f t="shared" si="16"/>
        <v>0</v>
      </c>
      <c r="AV54" s="238"/>
      <c r="AW54" s="238">
        <f t="shared" si="17"/>
        <v>0</v>
      </c>
      <c r="AX54" s="238"/>
      <c r="AY54" s="238">
        <f t="shared" si="18"/>
        <v>0</v>
      </c>
      <c r="AZ54" s="238"/>
      <c r="BA54" s="238">
        <f t="shared" si="19"/>
        <v>0</v>
      </c>
      <c r="BB54" s="238"/>
      <c r="BC54" s="238">
        <f t="shared" si="20"/>
        <v>0</v>
      </c>
      <c r="BD54" s="238"/>
      <c r="BE54" s="40">
        <f t="shared" si="21"/>
        <v>0</v>
      </c>
      <c r="BF54" s="238"/>
      <c r="BG54" s="238">
        <f t="shared" si="33"/>
        <v>0</v>
      </c>
      <c r="BH54" s="238"/>
      <c r="BI54" s="238">
        <f t="shared" si="22"/>
        <v>0</v>
      </c>
      <c r="BJ54" s="238"/>
      <c r="BK54" s="238"/>
      <c r="BL54" s="238"/>
      <c r="BM54" s="238">
        <f t="shared" si="34"/>
        <v>0</v>
      </c>
      <c r="BN54" s="238"/>
      <c r="BO54" s="238">
        <f t="shared" si="23"/>
        <v>0</v>
      </c>
      <c r="BP54" s="238"/>
      <c r="BQ54" s="238">
        <f t="shared" si="24"/>
        <v>0</v>
      </c>
      <c r="BR54" s="238"/>
      <c r="BS54" s="238">
        <f t="shared" si="25"/>
        <v>0</v>
      </c>
      <c r="BT54" s="238"/>
      <c r="BU54" s="238">
        <f t="shared" si="26"/>
        <v>0</v>
      </c>
      <c r="BV54" s="238"/>
      <c r="BW54" s="238"/>
      <c r="BX54" s="238"/>
      <c r="BY54" s="238">
        <f t="shared" si="27"/>
        <v>0</v>
      </c>
      <c r="BZ54" s="238"/>
      <c r="CA54" s="238">
        <f t="shared" si="28"/>
        <v>0</v>
      </c>
      <c r="CB54" s="238">
        <v>1</v>
      </c>
      <c r="CC54" s="238">
        <f t="shared" si="29"/>
        <v>5280</v>
      </c>
      <c r="CD54" s="238"/>
      <c r="CE54" s="238">
        <f t="shared" si="30"/>
        <v>0</v>
      </c>
      <c r="CF54" s="238"/>
      <c r="CG54" s="238">
        <f t="shared" si="31"/>
        <v>0</v>
      </c>
      <c r="CH54" s="238">
        <f t="shared" si="32"/>
        <v>1</v>
      </c>
      <c r="CI54" s="238">
        <f t="shared" si="32"/>
        <v>5280</v>
      </c>
      <c r="CJ54" s="35"/>
      <c r="CK54" s="35"/>
      <c r="CL54" s="35"/>
    </row>
    <row r="55" spans="1:90" ht="12.75">
      <c r="A55" s="238">
        <v>43</v>
      </c>
      <c r="B55" s="247" t="s">
        <v>213</v>
      </c>
      <c r="C55" s="248"/>
      <c r="D55" s="248"/>
      <c r="E55" s="249"/>
      <c r="F55" s="215" t="s">
        <v>23</v>
      </c>
      <c r="G55" s="215">
        <v>2750</v>
      </c>
      <c r="H55" s="238"/>
      <c r="I55" s="238">
        <f t="shared" si="0"/>
        <v>0</v>
      </c>
      <c r="J55" s="238"/>
      <c r="K55" s="238">
        <f t="shared" si="1"/>
        <v>0</v>
      </c>
      <c r="L55" s="238"/>
      <c r="M55" s="238">
        <f t="shared" si="2"/>
        <v>0</v>
      </c>
      <c r="N55" s="238"/>
      <c r="O55" s="238">
        <f t="shared" si="3"/>
        <v>0</v>
      </c>
      <c r="P55" s="238"/>
      <c r="Q55" s="238"/>
      <c r="R55" s="238"/>
      <c r="S55" s="238">
        <f t="shared" si="4"/>
        <v>0</v>
      </c>
      <c r="T55" s="238"/>
      <c r="U55" s="238">
        <f t="shared" si="5"/>
        <v>0</v>
      </c>
      <c r="V55" s="238"/>
      <c r="W55" s="238">
        <f t="shared" si="35"/>
        <v>0</v>
      </c>
      <c r="X55" s="238"/>
      <c r="Y55" s="238">
        <f t="shared" si="6"/>
        <v>0</v>
      </c>
      <c r="Z55" s="238"/>
      <c r="AA55" s="238">
        <f t="shared" si="7"/>
        <v>0</v>
      </c>
      <c r="AB55" s="238"/>
      <c r="AC55" s="238">
        <f t="shared" si="8"/>
        <v>0</v>
      </c>
      <c r="AD55" s="238"/>
      <c r="AE55" s="238">
        <f t="shared" si="9"/>
        <v>0</v>
      </c>
      <c r="AF55" s="238"/>
      <c r="AG55" s="238">
        <f t="shared" si="10"/>
        <v>0</v>
      </c>
      <c r="AH55" s="238"/>
      <c r="AI55" s="238"/>
      <c r="AJ55" s="238"/>
      <c r="AK55" s="238">
        <f t="shared" si="11"/>
        <v>0</v>
      </c>
      <c r="AL55" s="238"/>
      <c r="AM55" s="238">
        <f t="shared" si="12"/>
        <v>0</v>
      </c>
      <c r="AN55" s="238"/>
      <c r="AO55" s="238">
        <f t="shared" si="13"/>
        <v>0</v>
      </c>
      <c r="AP55" s="238"/>
      <c r="AQ55" s="238">
        <f t="shared" si="14"/>
        <v>0</v>
      </c>
      <c r="AR55" s="238"/>
      <c r="AS55" s="238">
        <f t="shared" si="15"/>
        <v>0</v>
      </c>
      <c r="AT55" s="238"/>
      <c r="AU55" s="238">
        <f t="shared" si="16"/>
        <v>0</v>
      </c>
      <c r="AV55" s="238"/>
      <c r="AW55" s="238">
        <f t="shared" si="17"/>
        <v>0</v>
      </c>
      <c r="AX55" s="238"/>
      <c r="AY55" s="238">
        <f t="shared" si="18"/>
        <v>0</v>
      </c>
      <c r="AZ55" s="238"/>
      <c r="BA55" s="238">
        <f t="shared" si="19"/>
        <v>0</v>
      </c>
      <c r="BB55" s="238"/>
      <c r="BC55" s="238">
        <f t="shared" si="20"/>
        <v>0</v>
      </c>
      <c r="BD55" s="238"/>
      <c r="BE55" s="40">
        <f t="shared" si="21"/>
        <v>0</v>
      </c>
      <c r="BF55" s="238"/>
      <c r="BG55" s="238">
        <f t="shared" si="33"/>
        <v>0</v>
      </c>
      <c r="BH55" s="238"/>
      <c r="BI55" s="238">
        <f t="shared" si="22"/>
        <v>0</v>
      </c>
      <c r="BJ55" s="238"/>
      <c r="BK55" s="238"/>
      <c r="BL55" s="238"/>
      <c r="BM55" s="238">
        <f t="shared" si="34"/>
        <v>0</v>
      </c>
      <c r="BN55" s="238"/>
      <c r="BO55" s="238">
        <f t="shared" si="23"/>
        <v>0</v>
      </c>
      <c r="BP55" s="238"/>
      <c r="BQ55" s="238">
        <f t="shared" si="24"/>
        <v>0</v>
      </c>
      <c r="BR55" s="238"/>
      <c r="BS55" s="238">
        <f t="shared" si="25"/>
        <v>0</v>
      </c>
      <c r="BT55" s="238"/>
      <c r="BU55" s="238">
        <f t="shared" si="26"/>
        <v>0</v>
      </c>
      <c r="BV55" s="238"/>
      <c r="BW55" s="238"/>
      <c r="BX55" s="238"/>
      <c r="BY55" s="238">
        <f t="shared" si="27"/>
        <v>0</v>
      </c>
      <c r="BZ55" s="238"/>
      <c r="CA55" s="238">
        <f t="shared" si="28"/>
        <v>0</v>
      </c>
      <c r="CB55" s="238"/>
      <c r="CC55" s="238">
        <f t="shared" si="29"/>
        <v>0</v>
      </c>
      <c r="CD55" s="238"/>
      <c r="CE55" s="238">
        <f t="shared" si="30"/>
        <v>0</v>
      </c>
      <c r="CF55" s="238"/>
      <c r="CG55" s="238">
        <f t="shared" si="31"/>
        <v>0</v>
      </c>
      <c r="CH55" s="238">
        <f t="shared" si="32"/>
        <v>0</v>
      </c>
      <c r="CI55" s="238">
        <f t="shared" si="32"/>
        <v>0</v>
      </c>
      <c r="CJ55" s="35"/>
      <c r="CK55" s="35"/>
      <c r="CL55" s="35"/>
    </row>
    <row r="56" spans="1:90" ht="12.75">
      <c r="A56" s="238">
        <v>44</v>
      </c>
      <c r="B56" s="247" t="s">
        <v>214</v>
      </c>
      <c r="C56" s="248"/>
      <c r="D56" s="248"/>
      <c r="E56" s="249"/>
      <c r="F56" s="215" t="s">
        <v>23</v>
      </c>
      <c r="G56" s="215">
        <v>3740</v>
      </c>
      <c r="H56" s="238"/>
      <c r="I56" s="238">
        <f t="shared" si="0"/>
        <v>0</v>
      </c>
      <c r="J56" s="238"/>
      <c r="K56" s="238">
        <f t="shared" si="1"/>
        <v>0</v>
      </c>
      <c r="L56" s="238"/>
      <c r="M56" s="238">
        <f t="shared" si="2"/>
        <v>0</v>
      </c>
      <c r="N56" s="238"/>
      <c r="O56" s="238">
        <f t="shared" si="3"/>
        <v>0</v>
      </c>
      <c r="P56" s="238"/>
      <c r="Q56" s="238"/>
      <c r="R56" s="238"/>
      <c r="S56" s="238">
        <f t="shared" si="4"/>
        <v>0</v>
      </c>
      <c r="T56" s="238"/>
      <c r="U56" s="238">
        <f t="shared" si="5"/>
        <v>0</v>
      </c>
      <c r="V56" s="238"/>
      <c r="W56" s="238">
        <f t="shared" si="35"/>
        <v>0</v>
      </c>
      <c r="X56" s="238"/>
      <c r="Y56" s="238">
        <f t="shared" si="6"/>
        <v>0</v>
      </c>
      <c r="Z56" s="238"/>
      <c r="AA56" s="238">
        <f t="shared" si="7"/>
        <v>0</v>
      </c>
      <c r="AB56" s="238"/>
      <c r="AC56" s="238">
        <f t="shared" si="8"/>
        <v>0</v>
      </c>
      <c r="AD56" s="238"/>
      <c r="AE56" s="238">
        <f t="shared" si="9"/>
        <v>0</v>
      </c>
      <c r="AF56" s="238"/>
      <c r="AG56" s="238">
        <f t="shared" si="10"/>
        <v>0</v>
      </c>
      <c r="AH56" s="238"/>
      <c r="AI56" s="238"/>
      <c r="AJ56" s="238"/>
      <c r="AK56" s="238">
        <f t="shared" si="11"/>
        <v>0</v>
      </c>
      <c r="AL56" s="238"/>
      <c r="AM56" s="238">
        <f t="shared" si="12"/>
        <v>0</v>
      </c>
      <c r="AN56" s="238"/>
      <c r="AO56" s="238">
        <f t="shared" si="13"/>
        <v>0</v>
      </c>
      <c r="AP56" s="238"/>
      <c r="AQ56" s="238">
        <f t="shared" si="14"/>
        <v>0</v>
      </c>
      <c r="AR56" s="238"/>
      <c r="AS56" s="238">
        <f t="shared" si="15"/>
        <v>0</v>
      </c>
      <c r="AT56" s="238"/>
      <c r="AU56" s="238">
        <f t="shared" si="16"/>
        <v>0</v>
      </c>
      <c r="AV56" s="238"/>
      <c r="AW56" s="238">
        <f t="shared" si="17"/>
        <v>0</v>
      </c>
      <c r="AX56" s="238"/>
      <c r="AY56" s="238">
        <f t="shared" si="18"/>
        <v>0</v>
      </c>
      <c r="AZ56" s="238">
        <v>1</v>
      </c>
      <c r="BA56" s="238">
        <f t="shared" si="19"/>
        <v>3740</v>
      </c>
      <c r="BB56" s="238"/>
      <c r="BC56" s="238">
        <f t="shared" si="20"/>
        <v>0</v>
      </c>
      <c r="BD56" s="238"/>
      <c r="BE56" s="40">
        <f t="shared" si="21"/>
        <v>0</v>
      </c>
      <c r="BF56" s="238"/>
      <c r="BG56" s="238">
        <f t="shared" si="33"/>
        <v>0</v>
      </c>
      <c r="BH56" s="238"/>
      <c r="BI56" s="238">
        <f t="shared" si="22"/>
        <v>0</v>
      </c>
      <c r="BJ56" s="238"/>
      <c r="BK56" s="238"/>
      <c r="BL56" s="238"/>
      <c r="BM56" s="238">
        <f t="shared" si="34"/>
        <v>0</v>
      </c>
      <c r="BN56" s="238"/>
      <c r="BO56" s="238">
        <f t="shared" si="23"/>
        <v>0</v>
      </c>
      <c r="BP56" s="238"/>
      <c r="BQ56" s="238">
        <f t="shared" si="24"/>
        <v>0</v>
      </c>
      <c r="BR56" s="238"/>
      <c r="BS56" s="238">
        <f t="shared" si="25"/>
        <v>0</v>
      </c>
      <c r="BT56" s="238"/>
      <c r="BU56" s="238">
        <f t="shared" si="26"/>
        <v>0</v>
      </c>
      <c r="BV56" s="238"/>
      <c r="BW56" s="238"/>
      <c r="BX56" s="238"/>
      <c r="BY56" s="238">
        <f t="shared" si="27"/>
        <v>0</v>
      </c>
      <c r="BZ56" s="238"/>
      <c r="CA56" s="238">
        <f t="shared" si="28"/>
        <v>0</v>
      </c>
      <c r="CB56" s="238"/>
      <c r="CC56" s="238">
        <f t="shared" si="29"/>
        <v>0</v>
      </c>
      <c r="CD56" s="238"/>
      <c r="CE56" s="238">
        <f t="shared" si="30"/>
        <v>0</v>
      </c>
      <c r="CF56" s="238"/>
      <c r="CG56" s="238">
        <f t="shared" si="31"/>
        <v>0</v>
      </c>
      <c r="CH56" s="238">
        <f t="shared" si="32"/>
        <v>1</v>
      </c>
      <c r="CI56" s="238">
        <f t="shared" si="32"/>
        <v>3740</v>
      </c>
      <c r="CJ56" s="35"/>
      <c r="CK56" s="35"/>
      <c r="CL56" s="35"/>
    </row>
    <row r="57" spans="1:90" ht="12.75">
      <c r="A57" s="238">
        <v>45</v>
      </c>
      <c r="B57" s="247" t="s">
        <v>215</v>
      </c>
      <c r="C57" s="248"/>
      <c r="D57" s="248"/>
      <c r="E57" s="249"/>
      <c r="F57" s="215" t="s">
        <v>23</v>
      </c>
      <c r="G57" s="215">
        <v>2145</v>
      </c>
      <c r="H57" s="238"/>
      <c r="I57" s="238">
        <f t="shared" si="0"/>
        <v>0</v>
      </c>
      <c r="J57" s="238"/>
      <c r="K57" s="238">
        <f t="shared" si="1"/>
        <v>0</v>
      </c>
      <c r="L57" s="238"/>
      <c r="M57" s="238">
        <f t="shared" si="2"/>
        <v>0</v>
      </c>
      <c r="N57" s="238"/>
      <c r="O57" s="238">
        <f t="shared" si="3"/>
        <v>0</v>
      </c>
      <c r="P57" s="238"/>
      <c r="Q57" s="238"/>
      <c r="R57" s="238"/>
      <c r="S57" s="238">
        <f t="shared" si="4"/>
        <v>0</v>
      </c>
      <c r="T57" s="238"/>
      <c r="U57" s="238">
        <f t="shared" si="5"/>
        <v>0</v>
      </c>
      <c r="V57" s="238"/>
      <c r="W57" s="238">
        <f t="shared" si="35"/>
        <v>0</v>
      </c>
      <c r="X57" s="238"/>
      <c r="Y57" s="238">
        <f t="shared" si="6"/>
        <v>0</v>
      </c>
      <c r="Z57" s="238"/>
      <c r="AA57" s="238">
        <f t="shared" si="7"/>
        <v>0</v>
      </c>
      <c r="AB57" s="238"/>
      <c r="AC57" s="238">
        <f t="shared" si="8"/>
        <v>0</v>
      </c>
      <c r="AD57" s="238"/>
      <c r="AE57" s="238">
        <f t="shared" si="9"/>
        <v>0</v>
      </c>
      <c r="AF57" s="238"/>
      <c r="AG57" s="238">
        <f t="shared" si="10"/>
        <v>0</v>
      </c>
      <c r="AH57" s="238"/>
      <c r="AI57" s="238"/>
      <c r="AJ57" s="238"/>
      <c r="AK57" s="238">
        <f t="shared" si="11"/>
        <v>0</v>
      </c>
      <c r="AL57" s="238"/>
      <c r="AM57" s="238">
        <f t="shared" si="12"/>
        <v>0</v>
      </c>
      <c r="AN57" s="238"/>
      <c r="AO57" s="238">
        <f t="shared" si="13"/>
        <v>0</v>
      </c>
      <c r="AP57" s="238"/>
      <c r="AQ57" s="238">
        <f t="shared" si="14"/>
        <v>0</v>
      </c>
      <c r="AR57" s="238"/>
      <c r="AS57" s="238">
        <f t="shared" si="15"/>
        <v>0</v>
      </c>
      <c r="AT57" s="238"/>
      <c r="AU57" s="238">
        <f t="shared" si="16"/>
        <v>0</v>
      </c>
      <c r="AV57" s="238"/>
      <c r="AW57" s="238">
        <f t="shared" si="17"/>
        <v>0</v>
      </c>
      <c r="AX57" s="238"/>
      <c r="AY57" s="238">
        <f t="shared" si="18"/>
        <v>0</v>
      </c>
      <c r="AZ57" s="238"/>
      <c r="BA57" s="238">
        <f t="shared" si="19"/>
        <v>0</v>
      </c>
      <c r="BB57" s="238"/>
      <c r="BC57" s="238">
        <f t="shared" si="20"/>
        <v>0</v>
      </c>
      <c r="BD57" s="238"/>
      <c r="BE57" s="40">
        <f t="shared" si="21"/>
        <v>0</v>
      </c>
      <c r="BF57" s="238"/>
      <c r="BG57" s="238">
        <f t="shared" si="33"/>
        <v>0</v>
      </c>
      <c r="BH57" s="238"/>
      <c r="BI57" s="238">
        <f t="shared" si="22"/>
        <v>0</v>
      </c>
      <c r="BJ57" s="238"/>
      <c r="BK57" s="238"/>
      <c r="BL57" s="238"/>
      <c r="BM57" s="238">
        <f t="shared" si="34"/>
        <v>0</v>
      </c>
      <c r="BN57" s="238"/>
      <c r="BO57" s="238">
        <f t="shared" si="23"/>
        <v>0</v>
      </c>
      <c r="BP57" s="238"/>
      <c r="BQ57" s="238">
        <f t="shared" si="24"/>
        <v>0</v>
      </c>
      <c r="BR57" s="238"/>
      <c r="BS57" s="238">
        <f t="shared" si="25"/>
        <v>0</v>
      </c>
      <c r="BT57" s="238"/>
      <c r="BU57" s="238">
        <f t="shared" si="26"/>
        <v>0</v>
      </c>
      <c r="BV57" s="238"/>
      <c r="BW57" s="238"/>
      <c r="BX57" s="238"/>
      <c r="BY57" s="238">
        <f t="shared" si="27"/>
        <v>0</v>
      </c>
      <c r="BZ57" s="238"/>
      <c r="CA57" s="238">
        <f t="shared" si="28"/>
        <v>0</v>
      </c>
      <c r="CB57" s="238"/>
      <c r="CC57" s="238">
        <f t="shared" si="29"/>
        <v>0</v>
      </c>
      <c r="CD57" s="238"/>
      <c r="CE57" s="238">
        <f t="shared" si="30"/>
        <v>0</v>
      </c>
      <c r="CF57" s="238"/>
      <c r="CG57" s="238">
        <f t="shared" si="31"/>
        <v>0</v>
      </c>
      <c r="CH57" s="238">
        <f t="shared" si="32"/>
        <v>0</v>
      </c>
      <c r="CI57" s="238">
        <f t="shared" si="32"/>
        <v>0</v>
      </c>
      <c r="CJ57" s="35"/>
      <c r="CK57" s="35"/>
      <c r="CL57" s="35"/>
    </row>
    <row r="58" spans="1:90" ht="12.75">
      <c r="A58" s="238">
        <v>46</v>
      </c>
      <c r="B58" s="251" t="s">
        <v>216</v>
      </c>
      <c r="C58" s="248"/>
      <c r="D58" s="248"/>
      <c r="E58" s="249"/>
      <c r="F58" s="215" t="s">
        <v>23</v>
      </c>
      <c r="G58" s="215">
        <v>5500</v>
      </c>
      <c r="H58" s="238"/>
      <c r="I58" s="238">
        <f t="shared" si="0"/>
        <v>0</v>
      </c>
      <c r="J58" s="238"/>
      <c r="K58" s="238">
        <f t="shared" si="1"/>
        <v>0</v>
      </c>
      <c r="L58" s="238"/>
      <c r="M58" s="238">
        <f t="shared" si="2"/>
        <v>0</v>
      </c>
      <c r="N58" s="238"/>
      <c r="O58" s="238">
        <f t="shared" si="3"/>
        <v>0</v>
      </c>
      <c r="P58" s="238"/>
      <c r="Q58" s="238"/>
      <c r="R58" s="238"/>
      <c r="S58" s="238">
        <f t="shared" si="4"/>
        <v>0</v>
      </c>
      <c r="T58" s="238"/>
      <c r="U58" s="238">
        <f t="shared" si="5"/>
        <v>0</v>
      </c>
      <c r="V58" s="238"/>
      <c r="W58" s="238">
        <f t="shared" si="35"/>
        <v>0</v>
      </c>
      <c r="X58" s="238"/>
      <c r="Y58" s="238">
        <f t="shared" si="6"/>
        <v>0</v>
      </c>
      <c r="Z58" s="238"/>
      <c r="AA58" s="238">
        <f t="shared" si="7"/>
        <v>0</v>
      </c>
      <c r="AB58" s="238"/>
      <c r="AC58" s="238">
        <f t="shared" si="8"/>
        <v>0</v>
      </c>
      <c r="AD58" s="238"/>
      <c r="AE58" s="238">
        <f t="shared" si="9"/>
        <v>0</v>
      </c>
      <c r="AF58" s="238"/>
      <c r="AG58" s="238">
        <f t="shared" si="10"/>
        <v>0</v>
      </c>
      <c r="AH58" s="238"/>
      <c r="AI58" s="238"/>
      <c r="AJ58" s="238"/>
      <c r="AK58" s="238">
        <f t="shared" si="11"/>
        <v>0</v>
      </c>
      <c r="AL58" s="238"/>
      <c r="AM58" s="238">
        <f t="shared" si="12"/>
        <v>0</v>
      </c>
      <c r="AN58" s="238"/>
      <c r="AO58" s="238">
        <f t="shared" si="13"/>
        <v>0</v>
      </c>
      <c r="AP58" s="238"/>
      <c r="AQ58" s="238">
        <f t="shared" si="14"/>
        <v>0</v>
      </c>
      <c r="AR58" s="238"/>
      <c r="AS58" s="238">
        <f t="shared" si="15"/>
        <v>0</v>
      </c>
      <c r="AT58" s="238"/>
      <c r="AU58" s="238">
        <f t="shared" si="16"/>
        <v>0</v>
      </c>
      <c r="AV58" s="238"/>
      <c r="AW58" s="238">
        <f t="shared" si="17"/>
        <v>0</v>
      </c>
      <c r="AX58" s="238"/>
      <c r="AY58" s="238">
        <f t="shared" si="18"/>
        <v>0</v>
      </c>
      <c r="AZ58" s="238"/>
      <c r="BA58" s="238">
        <f t="shared" si="19"/>
        <v>0</v>
      </c>
      <c r="BB58" s="238"/>
      <c r="BC58" s="238">
        <f t="shared" si="20"/>
        <v>0</v>
      </c>
      <c r="BD58" s="238"/>
      <c r="BE58" s="40">
        <f t="shared" si="21"/>
        <v>0</v>
      </c>
      <c r="BF58" s="238"/>
      <c r="BG58" s="238">
        <f t="shared" si="33"/>
        <v>0</v>
      </c>
      <c r="BH58" s="238"/>
      <c r="BI58" s="238">
        <f t="shared" si="22"/>
        <v>0</v>
      </c>
      <c r="BJ58" s="238"/>
      <c r="BK58" s="238"/>
      <c r="BL58" s="238"/>
      <c r="BM58" s="238">
        <f t="shared" si="34"/>
        <v>0</v>
      </c>
      <c r="BN58" s="238"/>
      <c r="BO58" s="238">
        <f t="shared" si="23"/>
        <v>0</v>
      </c>
      <c r="BP58" s="238"/>
      <c r="BQ58" s="238">
        <f t="shared" si="24"/>
        <v>0</v>
      </c>
      <c r="BR58" s="238"/>
      <c r="BS58" s="238">
        <f t="shared" si="25"/>
        <v>0</v>
      </c>
      <c r="BT58" s="238"/>
      <c r="BU58" s="238">
        <f t="shared" si="26"/>
        <v>0</v>
      </c>
      <c r="BV58" s="238"/>
      <c r="BW58" s="238"/>
      <c r="BX58" s="238"/>
      <c r="BY58" s="238">
        <f t="shared" si="27"/>
        <v>0</v>
      </c>
      <c r="BZ58" s="238"/>
      <c r="CA58" s="238">
        <f t="shared" si="28"/>
        <v>0</v>
      </c>
      <c r="CB58" s="238"/>
      <c r="CC58" s="238">
        <f t="shared" si="29"/>
        <v>0</v>
      </c>
      <c r="CD58" s="238"/>
      <c r="CE58" s="238">
        <f t="shared" si="30"/>
        <v>0</v>
      </c>
      <c r="CF58" s="238"/>
      <c r="CG58" s="238">
        <f t="shared" si="31"/>
        <v>0</v>
      </c>
      <c r="CH58" s="238">
        <f t="shared" si="32"/>
        <v>0</v>
      </c>
      <c r="CI58" s="238">
        <f t="shared" si="32"/>
        <v>0</v>
      </c>
      <c r="CJ58" s="35"/>
      <c r="CK58" s="35"/>
      <c r="CL58" s="35"/>
    </row>
    <row r="59" spans="1:90" ht="12.75">
      <c r="A59" s="238">
        <v>47</v>
      </c>
      <c r="B59" s="251" t="s">
        <v>217</v>
      </c>
      <c r="C59" s="299"/>
      <c r="D59" s="299"/>
      <c r="E59" s="300"/>
      <c r="F59" s="215" t="s">
        <v>170</v>
      </c>
      <c r="G59" s="215">
        <v>210</v>
      </c>
      <c r="H59" s="238"/>
      <c r="I59" s="238">
        <f t="shared" si="0"/>
        <v>0</v>
      </c>
      <c r="J59" s="238"/>
      <c r="K59" s="238">
        <f t="shared" si="1"/>
        <v>0</v>
      </c>
      <c r="L59" s="238"/>
      <c r="M59" s="238">
        <f t="shared" si="2"/>
        <v>0</v>
      </c>
      <c r="N59" s="238"/>
      <c r="O59" s="238">
        <f t="shared" si="3"/>
        <v>0</v>
      </c>
      <c r="P59" s="238"/>
      <c r="Q59" s="238"/>
      <c r="R59" s="238"/>
      <c r="S59" s="238">
        <f t="shared" si="4"/>
        <v>0</v>
      </c>
      <c r="T59" s="238"/>
      <c r="U59" s="238">
        <f t="shared" si="5"/>
        <v>0</v>
      </c>
      <c r="V59" s="238"/>
      <c r="W59" s="238">
        <f t="shared" si="35"/>
        <v>0</v>
      </c>
      <c r="X59" s="238"/>
      <c r="Y59" s="238">
        <f t="shared" si="6"/>
        <v>0</v>
      </c>
      <c r="Z59" s="238"/>
      <c r="AA59" s="238">
        <f t="shared" si="7"/>
        <v>0</v>
      </c>
      <c r="AB59" s="238"/>
      <c r="AC59" s="238">
        <f t="shared" si="8"/>
        <v>0</v>
      </c>
      <c r="AD59" s="238"/>
      <c r="AE59" s="238">
        <f t="shared" si="9"/>
        <v>0</v>
      </c>
      <c r="AF59" s="238"/>
      <c r="AG59" s="238">
        <f t="shared" si="10"/>
        <v>0</v>
      </c>
      <c r="AH59" s="238"/>
      <c r="AI59" s="238"/>
      <c r="AJ59" s="238"/>
      <c r="AK59" s="238">
        <f t="shared" si="11"/>
        <v>0</v>
      </c>
      <c r="AL59" s="238"/>
      <c r="AM59" s="238">
        <f t="shared" si="12"/>
        <v>0</v>
      </c>
      <c r="AN59" s="238"/>
      <c r="AO59" s="238">
        <f t="shared" si="13"/>
        <v>0</v>
      </c>
      <c r="AP59" s="238">
        <v>90</v>
      </c>
      <c r="AQ59" s="238">
        <f t="shared" si="14"/>
        <v>18900</v>
      </c>
      <c r="AR59" s="238"/>
      <c r="AS59" s="238">
        <f t="shared" si="15"/>
        <v>0</v>
      </c>
      <c r="AT59" s="238"/>
      <c r="AU59" s="238">
        <f t="shared" si="16"/>
        <v>0</v>
      </c>
      <c r="AV59" s="238"/>
      <c r="AW59" s="238">
        <f t="shared" si="17"/>
        <v>0</v>
      </c>
      <c r="AX59" s="238"/>
      <c r="AY59" s="238">
        <f t="shared" si="18"/>
        <v>0</v>
      </c>
      <c r="AZ59" s="238"/>
      <c r="BA59" s="238">
        <f t="shared" si="19"/>
        <v>0</v>
      </c>
      <c r="BB59" s="238"/>
      <c r="BC59" s="238">
        <f t="shared" si="20"/>
        <v>0</v>
      </c>
      <c r="BD59" s="238"/>
      <c r="BE59" s="40">
        <f t="shared" si="21"/>
        <v>0</v>
      </c>
      <c r="BF59" s="238"/>
      <c r="BG59" s="238">
        <f t="shared" si="33"/>
        <v>0</v>
      </c>
      <c r="BH59" s="238"/>
      <c r="BI59" s="238">
        <f t="shared" si="22"/>
        <v>0</v>
      </c>
      <c r="BJ59" s="238"/>
      <c r="BK59" s="238"/>
      <c r="BL59" s="238"/>
      <c r="BM59" s="238">
        <f t="shared" si="34"/>
        <v>0</v>
      </c>
      <c r="BN59" s="238"/>
      <c r="BO59" s="238">
        <f t="shared" si="23"/>
        <v>0</v>
      </c>
      <c r="BP59" s="238"/>
      <c r="BQ59" s="238">
        <f t="shared" si="24"/>
        <v>0</v>
      </c>
      <c r="BR59" s="238"/>
      <c r="BS59" s="238">
        <f t="shared" si="25"/>
        <v>0</v>
      </c>
      <c r="BT59" s="238"/>
      <c r="BU59" s="238">
        <f t="shared" si="26"/>
        <v>0</v>
      </c>
      <c r="BV59" s="238"/>
      <c r="BW59" s="238"/>
      <c r="BX59" s="238"/>
      <c r="BY59" s="238">
        <f t="shared" si="27"/>
        <v>0</v>
      </c>
      <c r="BZ59" s="238"/>
      <c r="CA59" s="238">
        <f t="shared" si="28"/>
        <v>0</v>
      </c>
      <c r="CB59" s="238"/>
      <c r="CC59" s="238">
        <f t="shared" si="29"/>
        <v>0</v>
      </c>
      <c r="CD59" s="238"/>
      <c r="CE59" s="238">
        <f t="shared" si="30"/>
        <v>0</v>
      </c>
      <c r="CF59" s="238"/>
      <c r="CG59" s="238">
        <f t="shared" si="31"/>
        <v>0</v>
      </c>
      <c r="CH59" s="238">
        <f t="shared" si="32"/>
        <v>90</v>
      </c>
      <c r="CI59" s="238">
        <f t="shared" si="32"/>
        <v>18900</v>
      </c>
      <c r="CJ59" s="35"/>
      <c r="CK59" s="35"/>
      <c r="CL59" s="35"/>
    </row>
    <row r="60" spans="1:90" ht="12.75">
      <c r="A60" s="238">
        <v>48</v>
      </c>
      <c r="B60" s="247" t="s">
        <v>218</v>
      </c>
      <c r="C60" s="299"/>
      <c r="D60" s="299"/>
      <c r="E60" s="300"/>
      <c r="F60" s="215" t="s">
        <v>23</v>
      </c>
      <c r="G60" s="215">
        <v>14000</v>
      </c>
      <c r="H60" s="238"/>
      <c r="I60" s="238">
        <f t="shared" si="0"/>
        <v>0</v>
      </c>
      <c r="J60" s="238"/>
      <c r="K60" s="238">
        <f t="shared" si="1"/>
        <v>0</v>
      </c>
      <c r="L60" s="238"/>
      <c r="M60" s="238">
        <f t="shared" si="2"/>
        <v>0</v>
      </c>
      <c r="N60" s="238"/>
      <c r="O60" s="238">
        <f t="shared" si="3"/>
        <v>0</v>
      </c>
      <c r="P60" s="238"/>
      <c r="Q60" s="238"/>
      <c r="R60" s="238"/>
      <c r="S60" s="238">
        <f t="shared" si="4"/>
        <v>0</v>
      </c>
      <c r="T60" s="238"/>
      <c r="U60" s="238">
        <f t="shared" si="5"/>
        <v>0</v>
      </c>
      <c r="V60" s="238"/>
      <c r="W60" s="238">
        <f t="shared" si="35"/>
        <v>0</v>
      </c>
      <c r="X60" s="238"/>
      <c r="Y60" s="238">
        <f t="shared" si="6"/>
        <v>0</v>
      </c>
      <c r="Z60" s="238"/>
      <c r="AA60" s="238">
        <f t="shared" si="7"/>
        <v>0</v>
      </c>
      <c r="AB60" s="238"/>
      <c r="AC60" s="238">
        <f t="shared" si="8"/>
        <v>0</v>
      </c>
      <c r="AD60" s="238"/>
      <c r="AE60" s="238">
        <f t="shared" si="9"/>
        <v>0</v>
      </c>
      <c r="AF60" s="238"/>
      <c r="AG60" s="238">
        <f t="shared" si="10"/>
        <v>0</v>
      </c>
      <c r="AH60" s="238"/>
      <c r="AI60" s="238"/>
      <c r="AJ60" s="238"/>
      <c r="AK60" s="238">
        <f t="shared" si="11"/>
        <v>0</v>
      </c>
      <c r="AL60" s="238"/>
      <c r="AM60" s="238">
        <f t="shared" si="12"/>
        <v>0</v>
      </c>
      <c r="AN60" s="238"/>
      <c r="AO60" s="238">
        <f t="shared" si="13"/>
        <v>0</v>
      </c>
      <c r="AP60" s="238"/>
      <c r="AQ60" s="238">
        <f t="shared" si="14"/>
        <v>0</v>
      </c>
      <c r="AR60" s="238"/>
      <c r="AS60" s="238">
        <f t="shared" si="15"/>
        <v>0</v>
      </c>
      <c r="AT60" s="238"/>
      <c r="AU60" s="238">
        <f t="shared" si="16"/>
        <v>0</v>
      </c>
      <c r="AV60" s="238"/>
      <c r="AW60" s="238">
        <f t="shared" si="17"/>
        <v>0</v>
      </c>
      <c r="AX60" s="238"/>
      <c r="AY60" s="238">
        <f t="shared" si="18"/>
        <v>0</v>
      </c>
      <c r="AZ60" s="238"/>
      <c r="BA60" s="238">
        <f t="shared" si="19"/>
        <v>0</v>
      </c>
      <c r="BB60" s="238"/>
      <c r="BC60" s="238">
        <f t="shared" si="20"/>
        <v>0</v>
      </c>
      <c r="BD60" s="238"/>
      <c r="BE60" s="40">
        <f t="shared" si="21"/>
        <v>0</v>
      </c>
      <c r="BF60" s="238"/>
      <c r="BG60" s="238">
        <f t="shared" si="33"/>
        <v>0</v>
      </c>
      <c r="BH60" s="238"/>
      <c r="BI60" s="238">
        <f t="shared" si="22"/>
        <v>0</v>
      </c>
      <c r="BJ60" s="238"/>
      <c r="BK60" s="238"/>
      <c r="BL60" s="238"/>
      <c r="BM60" s="238">
        <f t="shared" si="34"/>
        <v>0</v>
      </c>
      <c r="BN60" s="238"/>
      <c r="BO60" s="238">
        <f>BN60*G60</f>
        <v>0</v>
      </c>
      <c r="BP60" s="238"/>
      <c r="BQ60" s="238">
        <f>BP60*G60</f>
        <v>0</v>
      </c>
      <c r="BR60" s="238"/>
      <c r="BS60" s="238">
        <f>BR60*G60</f>
        <v>0</v>
      </c>
      <c r="BT60" s="238"/>
      <c r="BU60" s="238">
        <f>BT60*G60</f>
        <v>0</v>
      </c>
      <c r="BV60" s="238"/>
      <c r="BW60" s="238"/>
      <c r="BX60" s="238"/>
      <c r="BY60" s="238">
        <f>BX60*G60</f>
        <v>0</v>
      </c>
      <c r="BZ60" s="238"/>
      <c r="CA60" s="238">
        <f>BZ60*G60</f>
        <v>0</v>
      </c>
      <c r="CB60" s="238"/>
      <c r="CC60" s="238">
        <f>CB60*G60</f>
        <v>0</v>
      </c>
      <c r="CD60" s="238"/>
      <c r="CE60" s="238">
        <f>CD60*G60</f>
        <v>0</v>
      </c>
      <c r="CF60" s="238"/>
      <c r="CG60" s="238">
        <f>CF60*G60</f>
        <v>0</v>
      </c>
      <c r="CH60" s="238">
        <f t="shared" si="32"/>
        <v>0</v>
      </c>
      <c r="CI60" s="238">
        <f t="shared" si="32"/>
        <v>0</v>
      </c>
      <c r="CJ60" s="35"/>
      <c r="CK60" s="35"/>
      <c r="CL60" s="35"/>
    </row>
    <row r="61" spans="1:90" ht="12.75">
      <c r="A61" s="238">
        <v>49</v>
      </c>
      <c r="B61" s="247" t="s">
        <v>219</v>
      </c>
      <c r="C61" s="299"/>
      <c r="D61" s="299"/>
      <c r="E61" s="300"/>
      <c r="F61" s="215" t="s">
        <v>23</v>
      </c>
      <c r="G61" s="215">
        <v>25000</v>
      </c>
      <c r="H61" s="238"/>
      <c r="I61" s="238">
        <f t="shared" si="0"/>
        <v>0</v>
      </c>
      <c r="J61" s="238"/>
      <c r="K61" s="238">
        <f t="shared" si="1"/>
        <v>0</v>
      </c>
      <c r="L61" s="238"/>
      <c r="M61" s="238">
        <f t="shared" si="2"/>
        <v>0</v>
      </c>
      <c r="N61" s="238"/>
      <c r="O61" s="238">
        <f t="shared" si="3"/>
        <v>0</v>
      </c>
      <c r="P61" s="238"/>
      <c r="Q61" s="238"/>
      <c r="R61" s="238"/>
      <c r="S61" s="238">
        <f t="shared" si="4"/>
        <v>0</v>
      </c>
      <c r="T61" s="238"/>
      <c r="U61" s="238">
        <f t="shared" si="5"/>
        <v>0</v>
      </c>
      <c r="V61" s="238"/>
      <c r="W61" s="238">
        <f t="shared" si="35"/>
        <v>0</v>
      </c>
      <c r="X61" s="238"/>
      <c r="Y61" s="238">
        <f t="shared" si="6"/>
        <v>0</v>
      </c>
      <c r="Z61" s="238"/>
      <c r="AA61" s="238">
        <f t="shared" si="7"/>
        <v>0</v>
      </c>
      <c r="AB61" s="238"/>
      <c r="AC61" s="238">
        <f t="shared" si="8"/>
        <v>0</v>
      </c>
      <c r="AD61" s="238"/>
      <c r="AE61" s="238">
        <f t="shared" si="9"/>
        <v>0</v>
      </c>
      <c r="AF61" s="238"/>
      <c r="AG61" s="238">
        <f t="shared" si="10"/>
        <v>0</v>
      </c>
      <c r="AH61" s="238"/>
      <c r="AI61" s="238"/>
      <c r="AJ61" s="238"/>
      <c r="AK61" s="238">
        <f t="shared" si="11"/>
        <v>0</v>
      </c>
      <c r="AL61" s="238"/>
      <c r="AM61" s="238">
        <f t="shared" si="12"/>
        <v>0</v>
      </c>
      <c r="AN61" s="238"/>
      <c r="AO61" s="238">
        <f t="shared" si="13"/>
        <v>0</v>
      </c>
      <c r="AP61" s="238"/>
      <c r="AQ61" s="238">
        <f t="shared" si="14"/>
        <v>0</v>
      </c>
      <c r="AR61" s="238"/>
      <c r="AS61" s="238">
        <f t="shared" si="15"/>
        <v>0</v>
      </c>
      <c r="AT61" s="238"/>
      <c r="AU61" s="238">
        <f t="shared" si="16"/>
        <v>0</v>
      </c>
      <c r="AV61" s="238"/>
      <c r="AW61" s="238">
        <f t="shared" si="17"/>
        <v>0</v>
      </c>
      <c r="AX61" s="238"/>
      <c r="AY61" s="238">
        <f t="shared" si="18"/>
        <v>0</v>
      </c>
      <c r="AZ61" s="238"/>
      <c r="BA61" s="238">
        <f t="shared" si="19"/>
        <v>0</v>
      </c>
      <c r="BB61" s="238"/>
      <c r="BC61" s="238">
        <f t="shared" si="20"/>
        <v>0</v>
      </c>
      <c r="BD61" s="238"/>
      <c r="BE61" s="40">
        <f t="shared" si="21"/>
        <v>0</v>
      </c>
      <c r="BF61" s="238"/>
      <c r="BG61" s="238">
        <f t="shared" si="33"/>
        <v>0</v>
      </c>
      <c r="BH61" s="238"/>
      <c r="BI61" s="238">
        <f t="shared" si="22"/>
        <v>0</v>
      </c>
      <c r="BJ61" s="238"/>
      <c r="BK61" s="238"/>
      <c r="BL61" s="238"/>
      <c r="BM61" s="238">
        <f t="shared" si="34"/>
        <v>0</v>
      </c>
      <c r="BN61" s="238"/>
      <c r="BO61" s="238">
        <f>BN61*G61</f>
        <v>0</v>
      </c>
      <c r="BP61" s="238"/>
      <c r="BQ61" s="238">
        <f>BP61*G61</f>
        <v>0</v>
      </c>
      <c r="BR61" s="238"/>
      <c r="BS61" s="238">
        <f>BR61*G61</f>
        <v>0</v>
      </c>
      <c r="BT61" s="238"/>
      <c r="BU61" s="238">
        <f>BT61*G61</f>
        <v>0</v>
      </c>
      <c r="BV61" s="238"/>
      <c r="BW61" s="238"/>
      <c r="BX61" s="238"/>
      <c r="BY61" s="238">
        <f>BX61*G61</f>
        <v>0</v>
      </c>
      <c r="BZ61" s="238"/>
      <c r="CA61" s="238">
        <f>BZ61*G61</f>
        <v>0</v>
      </c>
      <c r="CB61" s="238"/>
      <c r="CC61" s="238">
        <f>CB61*G61</f>
        <v>0</v>
      </c>
      <c r="CD61" s="238"/>
      <c r="CE61" s="238">
        <f>CD61*G61</f>
        <v>0</v>
      </c>
      <c r="CF61" s="238"/>
      <c r="CG61" s="238">
        <f>CF61*G61</f>
        <v>0</v>
      </c>
      <c r="CH61" s="238">
        <f t="shared" si="32"/>
        <v>0</v>
      </c>
      <c r="CI61" s="238">
        <f t="shared" si="32"/>
        <v>0</v>
      </c>
      <c r="CJ61" s="35"/>
      <c r="CK61" s="35"/>
      <c r="CL61" s="35"/>
    </row>
    <row r="62" spans="1:90" ht="12.75">
      <c r="A62" s="238">
        <v>50</v>
      </c>
      <c r="B62" s="251" t="s">
        <v>220</v>
      </c>
      <c r="C62" s="299"/>
      <c r="D62" s="299"/>
      <c r="E62" s="300"/>
      <c r="F62" s="215" t="s">
        <v>23</v>
      </c>
      <c r="G62" s="215">
        <v>12000</v>
      </c>
      <c r="H62" s="238"/>
      <c r="I62" s="238">
        <f t="shared" si="0"/>
        <v>0</v>
      </c>
      <c r="J62" s="238"/>
      <c r="K62" s="238">
        <f t="shared" si="1"/>
        <v>0</v>
      </c>
      <c r="L62" s="238"/>
      <c r="M62" s="238">
        <f t="shared" si="2"/>
        <v>0</v>
      </c>
      <c r="N62" s="238"/>
      <c r="O62" s="238">
        <f t="shared" si="3"/>
        <v>0</v>
      </c>
      <c r="P62" s="238"/>
      <c r="Q62" s="238"/>
      <c r="R62" s="238"/>
      <c r="S62" s="238">
        <f t="shared" si="4"/>
        <v>0</v>
      </c>
      <c r="T62" s="238"/>
      <c r="U62" s="238">
        <f t="shared" si="5"/>
        <v>0</v>
      </c>
      <c r="V62" s="238"/>
      <c r="W62" s="238">
        <f t="shared" si="35"/>
        <v>0</v>
      </c>
      <c r="X62" s="238"/>
      <c r="Y62" s="238">
        <f t="shared" si="6"/>
        <v>0</v>
      </c>
      <c r="Z62" s="238"/>
      <c r="AA62" s="238">
        <f t="shared" si="7"/>
        <v>0</v>
      </c>
      <c r="AB62" s="238"/>
      <c r="AC62" s="238">
        <f t="shared" si="8"/>
        <v>0</v>
      </c>
      <c r="AD62" s="238"/>
      <c r="AE62" s="238">
        <f t="shared" si="9"/>
        <v>0</v>
      </c>
      <c r="AF62" s="238"/>
      <c r="AG62" s="238">
        <f t="shared" si="10"/>
        <v>0</v>
      </c>
      <c r="AH62" s="238"/>
      <c r="AI62" s="238"/>
      <c r="AJ62" s="253"/>
      <c r="AK62" s="238">
        <f t="shared" si="11"/>
        <v>0</v>
      </c>
      <c r="AL62" s="238"/>
      <c r="AM62" s="238">
        <f t="shared" si="12"/>
        <v>0</v>
      </c>
      <c r="AN62" s="238"/>
      <c r="AO62" s="238">
        <f t="shared" si="13"/>
        <v>0</v>
      </c>
      <c r="AP62" s="238"/>
      <c r="AQ62" s="238">
        <f t="shared" si="14"/>
        <v>0</v>
      </c>
      <c r="AR62" s="238"/>
      <c r="AS62" s="238">
        <f t="shared" si="15"/>
        <v>0</v>
      </c>
      <c r="AT62" s="238"/>
      <c r="AU62" s="238">
        <f t="shared" si="16"/>
        <v>0</v>
      </c>
      <c r="AV62" s="238"/>
      <c r="AW62" s="238">
        <f t="shared" si="17"/>
        <v>0</v>
      </c>
      <c r="AX62" s="238"/>
      <c r="AY62" s="238">
        <f t="shared" si="18"/>
        <v>0</v>
      </c>
      <c r="AZ62" s="238"/>
      <c r="BA62" s="238">
        <f t="shared" si="19"/>
        <v>0</v>
      </c>
      <c r="BB62" s="238"/>
      <c r="BC62" s="238">
        <f t="shared" si="20"/>
        <v>0</v>
      </c>
      <c r="BD62" s="238"/>
      <c r="BE62" s="40">
        <f t="shared" si="21"/>
        <v>0</v>
      </c>
      <c r="BF62" s="238"/>
      <c r="BG62" s="238">
        <f t="shared" si="33"/>
        <v>0</v>
      </c>
      <c r="BH62" s="238"/>
      <c r="BI62" s="238">
        <f t="shared" si="22"/>
        <v>0</v>
      </c>
      <c r="BJ62" s="238"/>
      <c r="BK62" s="238"/>
      <c r="BL62" s="238"/>
      <c r="BM62" s="238">
        <f t="shared" si="34"/>
        <v>0</v>
      </c>
      <c r="BN62" s="238"/>
      <c r="BO62" s="238">
        <f t="shared" si="23"/>
        <v>0</v>
      </c>
      <c r="BP62" s="238"/>
      <c r="BQ62" s="238">
        <f t="shared" si="24"/>
        <v>0</v>
      </c>
      <c r="BR62" s="238"/>
      <c r="BS62" s="238">
        <f t="shared" si="25"/>
        <v>0</v>
      </c>
      <c r="BT62" s="238"/>
      <c r="BU62" s="238">
        <f t="shared" si="26"/>
        <v>0</v>
      </c>
      <c r="BV62" s="238"/>
      <c r="BW62" s="238"/>
      <c r="BX62" s="238"/>
      <c r="BY62" s="238">
        <f t="shared" si="27"/>
        <v>0</v>
      </c>
      <c r="BZ62" s="238"/>
      <c r="CA62" s="238">
        <f t="shared" si="28"/>
        <v>0</v>
      </c>
      <c r="CB62" s="238"/>
      <c r="CC62" s="238">
        <f t="shared" si="29"/>
        <v>0</v>
      </c>
      <c r="CD62" s="238"/>
      <c r="CE62" s="238">
        <f t="shared" si="30"/>
        <v>0</v>
      </c>
      <c r="CF62" s="238"/>
      <c r="CG62" s="238">
        <f t="shared" si="31"/>
        <v>0</v>
      </c>
      <c r="CH62" s="238">
        <f t="shared" si="32"/>
        <v>0</v>
      </c>
      <c r="CI62" s="238">
        <f t="shared" si="32"/>
        <v>0</v>
      </c>
      <c r="CJ62" s="35"/>
      <c r="CK62" s="35"/>
      <c r="CL62" s="35"/>
    </row>
    <row r="63" spans="1:90" ht="12.75">
      <c r="A63" s="238">
        <v>51</v>
      </c>
      <c r="B63" s="251" t="s">
        <v>221</v>
      </c>
      <c r="C63" s="248"/>
      <c r="D63" s="248"/>
      <c r="E63" s="249"/>
      <c r="F63" s="215"/>
      <c r="G63" s="215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53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40"/>
      <c r="BF63" s="238"/>
      <c r="BG63" s="238">
        <f t="shared" si="33"/>
        <v>0</v>
      </c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35"/>
      <c r="CK63" s="35"/>
      <c r="CL63" s="35"/>
    </row>
    <row r="64" spans="1:90" ht="15">
      <c r="A64" s="238"/>
      <c r="B64" s="497" t="s">
        <v>226</v>
      </c>
      <c r="C64" s="498"/>
      <c r="D64" s="498"/>
      <c r="E64" s="499"/>
      <c r="F64" s="215" t="s">
        <v>222</v>
      </c>
      <c r="G64" s="215"/>
      <c r="H64" s="238"/>
      <c r="I64" s="303">
        <f>SUM(I10:I62)</f>
        <v>227148</v>
      </c>
      <c r="J64" s="303"/>
      <c r="K64" s="303">
        <f>SUM(K10:K62)</f>
        <v>291361</v>
      </c>
      <c r="L64" s="303"/>
      <c r="M64" s="303">
        <f>SUM(M10:M62)</f>
        <v>20200</v>
      </c>
      <c r="N64" s="303"/>
      <c r="O64" s="304">
        <f>SUM(O10:O63)</f>
        <v>316734</v>
      </c>
      <c r="P64" s="304"/>
      <c r="Q64" s="304"/>
      <c r="R64" s="304"/>
      <c r="S64" s="304">
        <f>SUM(S10:S62)</f>
        <v>96187</v>
      </c>
      <c r="T64" s="304"/>
      <c r="U64" s="304">
        <f>SUM(U10:U62)</f>
        <v>252000</v>
      </c>
      <c r="V64" s="304"/>
      <c r="W64" s="303">
        <f>SUM(W10:W62)</f>
        <v>105600</v>
      </c>
      <c r="X64" s="303"/>
      <c r="Y64" s="304">
        <f>SUM(Y10:Y62)</f>
        <v>129000</v>
      </c>
      <c r="Z64" s="303"/>
      <c r="AA64" s="303">
        <f>SUM(AA10:AA62)</f>
        <v>102400</v>
      </c>
      <c r="AB64" s="303"/>
      <c r="AC64" s="303">
        <f>SUM(AC10:AC62)</f>
        <v>12000</v>
      </c>
      <c r="AD64" s="303"/>
      <c r="AE64" s="303">
        <f>SUM(AE10:AE62)</f>
        <v>44700</v>
      </c>
      <c r="AF64" s="303"/>
      <c r="AG64" s="303">
        <f>SUM(AG10:AG62)</f>
        <v>12000</v>
      </c>
      <c r="AH64" s="303"/>
      <c r="AI64" s="304"/>
      <c r="AJ64" s="303"/>
      <c r="AK64" s="303">
        <f>SUM(AK10:AK62)</f>
        <v>154650</v>
      </c>
      <c r="AL64" s="303"/>
      <c r="AM64" s="304">
        <f>SUM(AM10:AM62)</f>
        <v>0</v>
      </c>
      <c r="AN64" s="303"/>
      <c r="AO64" s="303">
        <f>SUM(AO10:AO62)</f>
        <v>7040.000000000001</v>
      </c>
      <c r="AP64" s="303"/>
      <c r="AQ64" s="304">
        <f>SUM(AQ10:AQ62)</f>
        <v>71860</v>
      </c>
      <c r="AR64" s="304"/>
      <c r="AS64" s="304">
        <f>SUM(AS10:AS62)</f>
        <v>0</v>
      </c>
      <c r="AT64" s="303"/>
      <c r="AU64" s="303">
        <f>SUM(AU10:AU62)</f>
        <v>20790</v>
      </c>
      <c r="AV64" s="303"/>
      <c r="AW64" s="304">
        <f>SUM(AW10:AW62)</f>
        <v>19617</v>
      </c>
      <c r="AX64" s="303"/>
      <c r="AY64" s="303">
        <f>SUM(AY10:AY62)</f>
        <v>74180</v>
      </c>
      <c r="AZ64" s="303"/>
      <c r="BA64" s="303">
        <f>SUM(BA10:BA62)</f>
        <v>36340</v>
      </c>
      <c r="BB64" s="303"/>
      <c r="BC64" s="303">
        <f>SUM(BC10:BC62)</f>
        <v>100800</v>
      </c>
      <c r="BD64" s="303"/>
      <c r="BE64" s="304">
        <f>SUM(BE10:BE62)</f>
        <v>112950</v>
      </c>
      <c r="BF64" s="303"/>
      <c r="BG64" s="303">
        <f>SUM(BG10:BG63)</f>
        <v>23800</v>
      </c>
      <c r="BH64" s="303"/>
      <c r="BI64" s="303">
        <f>SUM(BI10:BI62)</f>
        <v>11100</v>
      </c>
      <c r="BJ64" s="303"/>
      <c r="BK64" s="304"/>
      <c r="BL64" s="303"/>
      <c r="BM64" s="304">
        <f>SUM(BM10:BM62)</f>
        <v>45720</v>
      </c>
      <c r="BN64" s="305"/>
      <c r="BO64" s="303">
        <f>SUM(BO10:BO62)</f>
        <v>25346</v>
      </c>
      <c r="BP64" s="303"/>
      <c r="BQ64" s="304">
        <f>SUM(BQ10:BQ62)</f>
        <v>34680</v>
      </c>
      <c r="BR64" s="303"/>
      <c r="BS64" s="303">
        <f>SUM(BS10:BS62)</f>
        <v>14080.000000000002</v>
      </c>
      <c r="BT64" s="303"/>
      <c r="BU64" s="303">
        <f>SUM(BU10:BU62)</f>
        <v>56000</v>
      </c>
      <c r="BV64" s="303"/>
      <c r="BW64" s="304"/>
      <c r="BX64" s="303"/>
      <c r="BY64" s="303">
        <f>SUM(BY10:BY62)</f>
        <v>0</v>
      </c>
      <c r="BZ64" s="303"/>
      <c r="CA64" s="303">
        <f>SUM(CA10:CA62)</f>
        <v>22123</v>
      </c>
      <c r="CB64" s="303"/>
      <c r="CC64" s="303">
        <f>SUM(CC10:CC62)</f>
        <v>61860</v>
      </c>
      <c r="CD64" s="303"/>
      <c r="CE64" s="303">
        <f>SUM(CE10:CE62)</f>
        <v>46480.00000000001</v>
      </c>
      <c r="CF64" s="303"/>
      <c r="CG64" s="303">
        <f>SUM(CG10:CG62)</f>
        <v>0</v>
      </c>
      <c r="CH64" s="303"/>
      <c r="CI64" s="303">
        <f>SUM(CI10:CI62)</f>
        <v>2548746</v>
      </c>
      <c r="CJ64" s="35"/>
      <c r="CK64" s="35"/>
      <c r="CL64" s="35"/>
    </row>
    <row r="65" spans="1:9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</row>
    <row r="66" spans="1:9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</row>
    <row r="67" spans="1:90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</row>
    <row r="68" spans="1:90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</row>
    <row r="69" spans="1:90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</row>
    <row r="70" spans="1:90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</row>
    <row r="71" spans="1:90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</row>
    <row r="72" spans="1:90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</row>
    <row r="73" spans="1:90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</row>
    <row r="74" spans="1:90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</row>
    <row r="75" spans="1:90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</row>
    <row r="76" spans="1:90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</row>
    <row r="77" spans="1:90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</row>
    <row r="78" spans="1:9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</row>
    <row r="79" spans="1:9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</row>
    <row r="80" spans="1:9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</row>
    <row r="81" spans="1:9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</row>
    <row r="82" spans="1:9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</row>
    <row r="83" spans="1:9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</row>
    <row r="84" spans="1:9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</row>
    <row r="85" spans="1:9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</row>
    <row r="86" spans="1:9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</row>
    <row r="87" spans="1:9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</row>
    <row r="88" spans="1:9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</row>
    <row r="89" spans="1:9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</row>
    <row r="90" spans="1:90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</row>
    <row r="91" spans="1:90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</row>
    <row r="92" spans="1:9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</row>
  </sheetData>
  <sheetProtection/>
  <mergeCells count="225">
    <mergeCell ref="H1:I1"/>
    <mergeCell ref="J1:K1"/>
    <mergeCell ref="L1:M1"/>
    <mergeCell ref="N1:O1"/>
    <mergeCell ref="Z1:AA1"/>
    <mergeCell ref="AB1:AC1"/>
    <mergeCell ref="AD1:AE1"/>
    <mergeCell ref="AF1:AG1"/>
    <mergeCell ref="P1:Q1"/>
    <mergeCell ref="R1:S1"/>
    <mergeCell ref="V1:W1"/>
    <mergeCell ref="X1:Y1"/>
    <mergeCell ref="AP1:AQ1"/>
    <mergeCell ref="AR1:AS1"/>
    <mergeCell ref="AT1:AU1"/>
    <mergeCell ref="AV1:AW1"/>
    <mergeCell ref="AH1:AI1"/>
    <mergeCell ref="AJ1:AK1"/>
    <mergeCell ref="AL1:AM1"/>
    <mergeCell ref="AN1:AO1"/>
    <mergeCell ref="BF1:BG1"/>
    <mergeCell ref="BH1:BI1"/>
    <mergeCell ref="BJ1:BK1"/>
    <mergeCell ref="BL1:BM1"/>
    <mergeCell ref="AX1:AY1"/>
    <mergeCell ref="AZ1:BA1"/>
    <mergeCell ref="BB1:BC1"/>
    <mergeCell ref="BD1:BE1"/>
    <mergeCell ref="CH1:CI1"/>
    <mergeCell ref="CJ1:CK1"/>
    <mergeCell ref="BV1:BW1"/>
    <mergeCell ref="BX1:BY1"/>
    <mergeCell ref="BZ1:CA1"/>
    <mergeCell ref="CB1:CC1"/>
    <mergeCell ref="H2:I2"/>
    <mergeCell ref="J2:K2"/>
    <mergeCell ref="L2:M2"/>
    <mergeCell ref="N2:O2"/>
    <mergeCell ref="CD1:CE1"/>
    <mergeCell ref="CF1:CG1"/>
    <mergeCell ref="BN1:BO1"/>
    <mergeCell ref="BP1:BQ1"/>
    <mergeCell ref="BR1:BS1"/>
    <mergeCell ref="BT1:BU1"/>
    <mergeCell ref="Z2:AA2"/>
    <mergeCell ref="AB2:AC2"/>
    <mergeCell ref="AD2:AE2"/>
    <mergeCell ref="AF2:AG2"/>
    <mergeCell ref="P2:Q2"/>
    <mergeCell ref="R2:S2"/>
    <mergeCell ref="V2:W2"/>
    <mergeCell ref="X2:Y2"/>
    <mergeCell ref="AP2:AQ2"/>
    <mergeCell ref="AR2:AS2"/>
    <mergeCell ref="AT2:AU2"/>
    <mergeCell ref="AV2:AW2"/>
    <mergeCell ref="AH2:AI2"/>
    <mergeCell ref="AJ2:AK2"/>
    <mergeCell ref="AL2:AM2"/>
    <mergeCell ref="AN2:AO2"/>
    <mergeCell ref="BF2:BG2"/>
    <mergeCell ref="BH2:BI2"/>
    <mergeCell ref="BJ2:BK2"/>
    <mergeCell ref="BL2:BM2"/>
    <mergeCell ref="AX2:AY2"/>
    <mergeCell ref="AZ2:BA2"/>
    <mergeCell ref="BB2:BC2"/>
    <mergeCell ref="BD2:BE2"/>
    <mergeCell ref="CH2:CI2"/>
    <mergeCell ref="CJ2:CK2"/>
    <mergeCell ref="BV2:BW2"/>
    <mergeCell ref="BX2:BY2"/>
    <mergeCell ref="BZ2:CA2"/>
    <mergeCell ref="CB2:CC2"/>
    <mergeCell ref="H3:I3"/>
    <mergeCell ref="J3:K3"/>
    <mergeCell ref="L3:M3"/>
    <mergeCell ref="N3:O3"/>
    <mergeCell ref="CD2:CE2"/>
    <mergeCell ref="CF2:CG2"/>
    <mergeCell ref="BN2:BO2"/>
    <mergeCell ref="BP2:BQ2"/>
    <mergeCell ref="BR2:BS2"/>
    <mergeCell ref="BT2:BU2"/>
    <mergeCell ref="Z3:AA3"/>
    <mergeCell ref="AB3:AC3"/>
    <mergeCell ref="AD3:AE3"/>
    <mergeCell ref="AF3:AG3"/>
    <mergeCell ref="P3:Q3"/>
    <mergeCell ref="R3:S3"/>
    <mergeCell ref="V3:W3"/>
    <mergeCell ref="X3:Y3"/>
    <mergeCell ref="AP3:AQ3"/>
    <mergeCell ref="AR3:AS3"/>
    <mergeCell ref="AT3:AU3"/>
    <mergeCell ref="AV3:AW3"/>
    <mergeCell ref="AH3:AI3"/>
    <mergeCell ref="AJ3:AK3"/>
    <mergeCell ref="AL3:AM3"/>
    <mergeCell ref="AN3:AO3"/>
    <mergeCell ref="BF3:BG3"/>
    <mergeCell ref="BH3:BI3"/>
    <mergeCell ref="BJ3:BK3"/>
    <mergeCell ref="BL3:BM3"/>
    <mergeCell ref="AX3:AY3"/>
    <mergeCell ref="AZ3:BA3"/>
    <mergeCell ref="BB3:BC3"/>
    <mergeCell ref="BD3:BE3"/>
    <mergeCell ref="CH3:CI3"/>
    <mergeCell ref="CJ3:CK3"/>
    <mergeCell ref="BV3:BW3"/>
    <mergeCell ref="BX3:BY3"/>
    <mergeCell ref="BZ3:CA3"/>
    <mergeCell ref="CB3:CC3"/>
    <mergeCell ref="J5:K5"/>
    <mergeCell ref="L5:M5"/>
    <mergeCell ref="N5:O5"/>
    <mergeCell ref="P5:Q5"/>
    <mergeCell ref="CD3:CE3"/>
    <mergeCell ref="CF3:CG3"/>
    <mergeCell ref="BN3:BO3"/>
    <mergeCell ref="BP3:BQ3"/>
    <mergeCell ref="BR3:BS3"/>
    <mergeCell ref="BT3:BU3"/>
    <mergeCell ref="R5:S5"/>
    <mergeCell ref="T5:U5"/>
    <mergeCell ref="V5:W5"/>
    <mergeCell ref="X5:Y5"/>
    <mergeCell ref="A4:W4"/>
    <mergeCell ref="A5:A7"/>
    <mergeCell ref="B5:E7"/>
    <mergeCell ref="F5:F7"/>
    <mergeCell ref="G5:G7"/>
    <mergeCell ref="H5:I5"/>
    <mergeCell ref="AH5:AI5"/>
    <mergeCell ref="AJ5:AK5"/>
    <mergeCell ref="AL5:AM5"/>
    <mergeCell ref="AN5:AO5"/>
    <mergeCell ref="Z5:AA5"/>
    <mergeCell ref="AB5:AC5"/>
    <mergeCell ref="AD5:AE5"/>
    <mergeCell ref="AF5:AG5"/>
    <mergeCell ref="AX5:AY5"/>
    <mergeCell ref="AZ5:BA5"/>
    <mergeCell ref="BB5:BC5"/>
    <mergeCell ref="BD5:BE5"/>
    <mergeCell ref="AP5:AQ5"/>
    <mergeCell ref="AR5:AS5"/>
    <mergeCell ref="AT5:AU5"/>
    <mergeCell ref="AV5:AW5"/>
    <mergeCell ref="BR5:BS5"/>
    <mergeCell ref="BT5:BU5"/>
    <mergeCell ref="BF5:BG5"/>
    <mergeCell ref="BH5:BI5"/>
    <mergeCell ref="BJ5:BK5"/>
    <mergeCell ref="BL5:BM5"/>
    <mergeCell ref="CH5:CI5"/>
    <mergeCell ref="H6:I6"/>
    <mergeCell ref="J6:K6"/>
    <mergeCell ref="L6:M6"/>
    <mergeCell ref="N6:O6"/>
    <mergeCell ref="P6:Q6"/>
    <mergeCell ref="R6:S6"/>
    <mergeCell ref="T6:U6"/>
    <mergeCell ref="BV5:BW5"/>
    <mergeCell ref="BX5:BY5"/>
    <mergeCell ref="V6:W6"/>
    <mergeCell ref="X6:Y6"/>
    <mergeCell ref="Z6:AA6"/>
    <mergeCell ref="AB6:AC6"/>
    <mergeCell ref="CD5:CE5"/>
    <mergeCell ref="CF5:CG5"/>
    <mergeCell ref="BZ5:CA5"/>
    <mergeCell ref="CB5:CC5"/>
    <mergeCell ref="BN5:BO5"/>
    <mergeCell ref="BP5:BQ5"/>
    <mergeCell ref="AL6:AM6"/>
    <mergeCell ref="AN6:AO6"/>
    <mergeCell ref="AP6:AQ6"/>
    <mergeCell ref="AR6:AS6"/>
    <mergeCell ref="AD6:AE6"/>
    <mergeCell ref="AF6:AG6"/>
    <mergeCell ref="AH6:AI6"/>
    <mergeCell ref="AJ6:AK6"/>
    <mergeCell ref="BB6:BC6"/>
    <mergeCell ref="BD6:BE6"/>
    <mergeCell ref="BF6:BG6"/>
    <mergeCell ref="BH6:BI6"/>
    <mergeCell ref="AT6:AU6"/>
    <mergeCell ref="AV6:AW6"/>
    <mergeCell ref="AX6:AY6"/>
    <mergeCell ref="AZ6:BA6"/>
    <mergeCell ref="BV6:BW6"/>
    <mergeCell ref="BX6:BY6"/>
    <mergeCell ref="BJ6:BK6"/>
    <mergeCell ref="BL6:BM6"/>
    <mergeCell ref="BN6:BO6"/>
    <mergeCell ref="BP6:BQ6"/>
    <mergeCell ref="CH6:CH7"/>
    <mergeCell ref="CI6:CI7"/>
    <mergeCell ref="B9:E9"/>
    <mergeCell ref="B11:E11"/>
    <mergeCell ref="BZ6:CA6"/>
    <mergeCell ref="CB6:CC6"/>
    <mergeCell ref="CD6:CE6"/>
    <mergeCell ref="CF6:CG6"/>
    <mergeCell ref="BR6:BS6"/>
    <mergeCell ref="BT6:BU6"/>
    <mergeCell ref="B21:E21"/>
    <mergeCell ref="B23:E23"/>
    <mergeCell ref="B24:E24"/>
    <mergeCell ref="B25:E25"/>
    <mergeCell ref="B12:E12"/>
    <mergeCell ref="B13:E13"/>
    <mergeCell ref="B17:E17"/>
    <mergeCell ref="B18:E18"/>
    <mergeCell ref="B64:E64"/>
    <mergeCell ref="B38:E38"/>
    <mergeCell ref="B39:E39"/>
    <mergeCell ref="A50:E50"/>
    <mergeCell ref="B52:E52"/>
    <mergeCell ref="B26:E26"/>
    <mergeCell ref="B27:E27"/>
    <mergeCell ref="B30:E30"/>
    <mergeCell ref="A37:E3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R91"/>
  <sheetViews>
    <sheetView zoomScalePageLayoutView="0" workbookViewId="0" topLeftCell="A1">
      <pane xSplit="5" ySplit="8" topLeftCell="F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Q56" sqref="Q56"/>
    </sheetView>
  </sheetViews>
  <sheetFormatPr defaultColWidth="9.140625" defaultRowHeight="12.75"/>
  <cols>
    <col min="1" max="1" width="4.7109375" style="0" customWidth="1"/>
    <col min="5" max="5" width="37.28125" style="0" customWidth="1"/>
    <col min="6" max="6" width="10.140625" style="0" customWidth="1"/>
    <col min="9" max="9" width="11.140625" style="0" customWidth="1"/>
    <col min="11" max="11" width="11.28125" style="0" customWidth="1"/>
    <col min="17" max="17" width="11.421875" style="0" customWidth="1"/>
    <col min="19" max="19" width="11.00390625" style="0" customWidth="1"/>
    <col min="21" max="21" width="11.00390625" style="0" customWidth="1"/>
    <col min="23" max="23" width="10.57421875" style="0" customWidth="1"/>
    <col min="25" max="25" width="10.57421875" style="0" customWidth="1"/>
    <col min="27" max="27" width="11.57421875" style="0" customWidth="1"/>
    <col min="29" max="29" width="11.7109375" style="0" customWidth="1"/>
    <col min="41" max="41" width="11.28125" style="0" customWidth="1"/>
    <col min="47" max="47" width="10.57421875" style="0" customWidth="1"/>
    <col min="55" max="55" width="10.8515625" style="0" customWidth="1"/>
    <col min="57" max="57" width="9.28125" style="0" customWidth="1"/>
    <col min="59" max="59" width="11.28125" style="0" customWidth="1"/>
    <col min="61" max="61" width="10.28125" style="0" customWidth="1"/>
    <col min="65" max="65" width="11.28125" style="0" customWidth="1"/>
    <col min="67" max="67" width="9.28125" style="0" customWidth="1"/>
    <col min="69" max="71" width="9.28125" style="0" customWidth="1"/>
    <col min="73" max="73" width="9.28125" style="0" customWidth="1"/>
    <col min="75" max="75" width="10.140625" style="0" customWidth="1"/>
    <col min="76" max="81" width="9.28125" style="0" customWidth="1"/>
    <col min="82" max="82" width="9.28125" style="0" bestFit="1" customWidth="1"/>
    <col min="90" max="90" width="13.8515625" style="0" customWidth="1"/>
    <col min="91" max="91" width="12.7109375" style="0" customWidth="1"/>
  </cols>
  <sheetData>
    <row r="2" ht="12.75">
      <c r="P2">
        <v>1</v>
      </c>
    </row>
    <row r="4" spans="1:96" ht="18.75" thickBot="1">
      <c r="A4" s="306" t="s">
        <v>248</v>
      </c>
      <c r="B4" s="306"/>
      <c r="C4" s="306"/>
      <c r="D4" s="306"/>
      <c r="E4" s="306"/>
      <c r="F4" s="307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</row>
    <row r="5" spans="1:96" ht="15.75">
      <c r="A5" s="308"/>
      <c r="B5" s="308"/>
      <c r="C5" s="309"/>
      <c r="D5" s="309"/>
      <c r="E5" s="310"/>
      <c r="F5" s="311"/>
      <c r="G5" s="312"/>
      <c r="H5" s="523" t="s">
        <v>82</v>
      </c>
      <c r="I5" s="525"/>
      <c r="J5" s="523" t="s">
        <v>82</v>
      </c>
      <c r="K5" s="525"/>
      <c r="L5" s="523" t="s">
        <v>82</v>
      </c>
      <c r="M5" s="525"/>
      <c r="N5" s="523" t="s">
        <v>82</v>
      </c>
      <c r="O5" s="525"/>
      <c r="P5" s="523" t="s">
        <v>82</v>
      </c>
      <c r="Q5" s="525"/>
      <c r="R5" s="523" t="s">
        <v>82</v>
      </c>
      <c r="S5" s="525"/>
      <c r="T5" s="523" t="s">
        <v>82</v>
      </c>
      <c r="U5" s="525"/>
      <c r="V5" s="523" t="s">
        <v>82</v>
      </c>
      <c r="W5" s="525"/>
      <c r="X5" s="523" t="s">
        <v>82</v>
      </c>
      <c r="Y5" s="525"/>
      <c r="Z5" s="523" t="s">
        <v>82</v>
      </c>
      <c r="AA5" s="525"/>
      <c r="AB5" s="523" t="s">
        <v>82</v>
      </c>
      <c r="AC5" s="525"/>
      <c r="AD5" s="523" t="s">
        <v>82</v>
      </c>
      <c r="AE5" s="525"/>
      <c r="AF5" s="523" t="s">
        <v>82</v>
      </c>
      <c r="AG5" s="525"/>
      <c r="AH5" s="523" t="s">
        <v>82</v>
      </c>
      <c r="AI5" s="525"/>
      <c r="AJ5" s="523" t="s">
        <v>82</v>
      </c>
      <c r="AK5" s="525"/>
      <c r="AL5" s="523" t="s">
        <v>82</v>
      </c>
      <c r="AM5" s="525"/>
      <c r="AN5" s="523" t="s">
        <v>82</v>
      </c>
      <c r="AO5" s="525"/>
      <c r="AP5" s="523" t="s">
        <v>82</v>
      </c>
      <c r="AQ5" s="525"/>
      <c r="AR5" s="523" t="s">
        <v>82</v>
      </c>
      <c r="AS5" s="525"/>
      <c r="AT5" s="523" t="s">
        <v>82</v>
      </c>
      <c r="AU5" s="525"/>
      <c r="AV5" s="523" t="s">
        <v>82</v>
      </c>
      <c r="AW5" s="525"/>
      <c r="AX5" s="523" t="s">
        <v>82</v>
      </c>
      <c r="AY5" s="525"/>
      <c r="AZ5" s="523" t="s">
        <v>82</v>
      </c>
      <c r="BA5" s="525"/>
      <c r="BB5" s="523" t="s">
        <v>82</v>
      </c>
      <c r="BC5" s="525"/>
      <c r="BD5" s="523" t="s">
        <v>82</v>
      </c>
      <c r="BE5" s="525"/>
      <c r="BF5" s="523" t="s">
        <v>249</v>
      </c>
      <c r="BG5" s="525"/>
      <c r="BH5" s="523" t="s">
        <v>249</v>
      </c>
      <c r="BI5" s="525"/>
      <c r="BJ5" s="535" t="s">
        <v>250</v>
      </c>
      <c r="BK5" s="535"/>
      <c r="BL5" s="523" t="s">
        <v>250</v>
      </c>
      <c r="BM5" s="525"/>
      <c r="BN5" s="523" t="s">
        <v>250</v>
      </c>
      <c r="BO5" s="525"/>
      <c r="BP5" s="523" t="s">
        <v>251</v>
      </c>
      <c r="BQ5" s="525"/>
      <c r="BR5" s="523" t="s">
        <v>251</v>
      </c>
      <c r="BS5" s="525"/>
      <c r="BT5" s="523" t="s">
        <v>251</v>
      </c>
      <c r="BU5" s="525"/>
      <c r="BV5" s="523" t="s">
        <v>251</v>
      </c>
      <c r="BW5" s="525"/>
      <c r="BX5" s="523" t="s">
        <v>252</v>
      </c>
      <c r="BY5" s="525"/>
      <c r="BZ5" s="523" t="s">
        <v>253</v>
      </c>
      <c r="CA5" s="525"/>
      <c r="CB5" s="523" t="s">
        <v>254</v>
      </c>
      <c r="CC5" s="525"/>
      <c r="CD5" s="523" t="s">
        <v>255</v>
      </c>
      <c r="CE5" s="525"/>
      <c r="CF5" s="523" t="s">
        <v>255</v>
      </c>
      <c r="CG5" s="525"/>
      <c r="CH5" s="523" t="s">
        <v>255</v>
      </c>
      <c r="CI5" s="525"/>
      <c r="CJ5" s="523" t="s">
        <v>255</v>
      </c>
      <c r="CK5" s="524"/>
      <c r="CL5" s="313"/>
      <c r="CM5" s="313"/>
      <c r="CN5" s="314"/>
      <c r="CO5" s="35"/>
      <c r="CP5" s="35"/>
      <c r="CQ5" s="35"/>
      <c r="CR5" s="35"/>
    </row>
    <row r="6" spans="1:96" ht="15.75">
      <c r="A6" s="315" t="s">
        <v>256</v>
      </c>
      <c r="B6" s="532" t="s">
        <v>159</v>
      </c>
      <c r="C6" s="533"/>
      <c r="D6" s="533"/>
      <c r="E6" s="534"/>
      <c r="F6" s="316" t="s">
        <v>257</v>
      </c>
      <c r="G6" s="317" t="s">
        <v>258</v>
      </c>
      <c r="H6" s="523">
        <v>1</v>
      </c>
      <c r="I6" s="525"/>
      <c r="J6" s="523">
        <v>2</v>
      </c>
      <c r="K6" s="525"/>
      <c r="L6" s="523">
        <v>3</v>
      </c>
      <c r="M6" s="525"/>
      <c r="N6" s="523">
        <v>4</v>
      </c>
      <c r="O6" s="525"/>
      <c r="P6" s="523">
        <v>5</v>
      </c>
      <c r="Q6" s="525"/>
      <c r="R6" s="523">
        <v>6</v>
      </c>
      <c r="S6" s="525"/>
      <c r="T6" s="523">
        <v>7</v>
      </c>
      <c r="U6" s="525"/>
      <c r="V6" s="523">
        <v>8</v>
      </c>
      <c r="W6" s="525"/>
      <c r="X6" s="523">
        <v>9</v>
      </c>
      <c r="Y6" s="525"/>
      <c r="Z6" s="523">
        <v>10</v>
      </c>
      <c r="AA6" s="525"/>
      <c r="AB6" s="523">
        <v>11</v>
      </c>
      <c r="AC6" s="525"/>
      <c r="AD6" s="523">
        <v>12</v>
      </c>
      <c r="AE6" s="525"/>
      <c r="AF6" s="523">
        <v>13</v>
      </c>
      <c r="AG6" s="525"/>
      <c r="AH6" s="523">
        <v>14</v>
      </c>
      <c r="AI6" s="525"/>
      <c r="AJ6" s="523">
        <v>15</v>
      </c>
      <c r="AK6" s="525"/>
      <c r="AL6" s="523">
        <v>16</v>
      </c>
      <c r="AM6" s="525"/>
      <c r="AN6" s="523">
        <v>17</v>
      </c>
      <c r="AO6" s="525"/>
      <c r="AP6" s="523">
        <v>18</v>
      </c>
      <c r="AQ6" s="525"/>
      <c r="AR6" s="523">
        <v>19</v>
      </c>
      <c r="AS6" s="525"/>
      <c r="AT6" s="523">
        <v>20</v>
      </c>
      <c r="AU6" s="525"/>
      <c r="AV6" s="523">
        <v>21</v>
      </c>
      <c r="AW6" s="525"/>
      <c r="AX6" s="523">
        <v>22</v>
      </c>
      <c r="AY6" s="525"/>
      <c r="AZ6" s="523">
        <v>23</v>
      </c>
      <c r="BA6" s="525"/>
      <c r="BB6" s="318">
        <v>24</v>
      </c>
      <c r="BC6" s="319"/>
      <c r="BD6" s="523">
        <v>25</v>
      </c>
      <c r="BE6" s="525"/>
      <c r="BF6" s="523">
        <v>27</v>
      </c>
      <c r="BG6" s="525"/>
      <c r="BH6" s="523">
        <v>28</v>
      </c>
      <c r="BI6" s="525"/>
      <c r="BJ6" s="523">
        <v>29</v>
      </c>
      <c r="BK6" s="525"/>
      <c r="BL6" s="523">
        <v>30</v>
      </c>
      <c r="BM6" s="525"/>
      <c r="BN6" s="523">
        <v>31</v>
      </c>
      <c r="BO6" s="525"/>
      <c r="BP6" s="523">
        <v>16</v>
      </c>
      <c r="BQ6" s="525"/>
      <c r="BR6" s="523">
        <v>18</v>
      </c>
      <c r="BS6" s="525"/>
      <c r="BT6" s="523" t="s">
        <v>259</v>
      </c>
      <c r="BU6" s="525"/>
      <c r="BV6" s="523" t="s">
        <v>91</v>
      </c>
      <c r="BW6" s="525"/>
      <c r="BX6" s="318">
        <v>3</v>
      </c>
      <c r="BY6" s="319"/>
      <c r="BZ6" s="318">
        <v>7</v>
      </c>
      <c r="CA6" s="319"/>
      <c r="CB6" s="523">
        <v>2</v>
      </c>
      <c r="CC6" s="525"/>
      <c r="CD6" s="318">
        <v>51</v>
      </c>
      <c r="CE6" s="319"/>
      <c r="CF6" s="523">
        <v>53</v>
      </c>
      <c r="CG6" s="525"/>
      <c r="CH6" s="523">
        <v>55</v>
      </c>
      <c r="CI6" s="525"/>
      <c r="CJ6" s="523">
        <v>57</v>
      </c>
      <c r="CK6" s="524"/>
      <c r="CL6" s="320" t="s">
        <v>2</v>
      </c>
      <c r="CM6" s="320" t="s">
        <v>7</v>
      </c>
      <c r="CN6" s="314"/>
      <c r="CO6" s="35"/>
      <c r="CP6" s="35"/>
      <c r="CQ6" s="35"/>
      <c r="CR6" s="35"/>
    </row>
    <row r="7" spans="1:96" ht="15.75">
      <c r="A7" s="315" t="s">
        <v>9</v>
      </c>
      <c r="B7" s="315"/>
      <c r="C7" s="321"/>
      <c r="D7" s="321"/>
      <c r="E7" s="322"/>
      <c r="F7" s="316" t="s">
        <v>260</v>
      </c>
      <c r="G7" s="323" t="s">
        <v>11</v>
      </c>
      <c r="H7" s="311"/>
      <c r="I7" s="324" t="s">
        <v>7</v>
      </c>
      <c r="J7" s="311"/>
      <c r="K7" s="324" t="s">
        <v>7</v>
      </c>
      <c r="L7" s="311"/>
      <c r="M7" s="324" t="s">
        <v>7</v>
      </c>
      <c r="N7" s="311"/>
      <c r="O7" s="324" t="s">
        <v>7</v>
      </c>
      <c r="P7" s="311"/>
      <c r="Q7" s="324" t="s">
        <v>7</v>
      </c>
      <c r="R7" s="311"/>
      <c r="S7" s="324" t="s">
        <v>7</v>
      </c>
      <c r="T7" s="311"/>
      <c r="U7" s="324" t="s">
        <v>7</v>
      </c>
      <c r="V7" s="311"/>
      <c r="W7" s="324" t="s">
        <v>7</v>
      </c>
      <c r="X7" s="311"/>
      <c r="Y7" s="324" t="s">
        <v>7</v>
      </c>
      <c r="Z7" s="311"/>
      <c r="AA7" s="324" t="s">
        <v>7</v>
      </c>
      <c r="AB7" s="311"/>
      <c r="AC7" s="324" t="s">
        <v>7</v>
      </c>
      <c r="AD7" s="311"/>
      <c r="AE7" s="324" t="s">
        <v>7</v>
      </c>
      <c r="AF7" s="311"/>
      <c r="AG7" s="324" t="s">
        <v>7</v>
      </c>
      <c r="AH7" s="311"/>
      <c r="AI7" s="324" t="s">
        <v>7</v>
      </c>
      <c r="AJ7" s="311"/>
      <c r="AK7" s="324" t="s">
        <v>7</v>
      </c>
      <c r="AL7" s="311"/>
      <c r="AM7" s="324" t="s">
        <v>7</v>
      </c>
      <c r="AN7" s="311"/>
      <c r="AO7" s="324" t="s">
        <v>7</v>
      </c>
      <c r="AP7" s="311"/>
      <c r="AQ7" s="324" t="s">
        <v>7</v>
      </c>
      <c r="AR7" s="311"/>
      <c r="AS7" s="324" t="s">
        <v>7</v>
      </c>
      <c r="AT7" s="311"/>
      <c r="AU7" s="324" t="s">
        <v>7</v>
      </c>
      <c r="AV7" s="311"/>
      <c r="AW7" s="324" t="s">
        <v>7</v>
      </c>
      <c r="AX7" s="311"/>
      <c r="AY7" s="324" t="s">
        <v>7</v>
      </c>
      <c r="AZ7" s="311"/>
      <c r="BA7" s="324" t="s">
        <v>7</v>
      </c>
      <c r="BB7" s="311"/>
      <c r="BC7" s="324" t="s">
        <v>7</v>
      </c>
      <c r="BD7" s="311"/>
      <c r="BE7" s="324" t="s">
        <v>7</v>
      </c>
      <c r="BF7" s="311"/>
      <c r="BG7" s="324" t="s">
        <v>7</v>
      </c>
      <c r="BH7" s="311"/>
      <c r="BI7" s="324" t="s">
        <v>7</v>
      </c>
      <c r="BJ7" s="311"/>
      <c r="BK7" s="324" t="s">
        <v>7</v>
      </c>
      <c r="BL7" s="311"/>
      <c r="BM7" s="324" t="s">
        <v>7</v>
      </c>
      <c r="BN7" s="311"/>
      <c r="BO7" s="324" t="s">
        <v>7</v>
      </c>
      <c r="BP7" s="311"/>
      <c r="BQ7" s="324" t="s">
        <v>7</v>
      </c>
      <c r="BR7" s="311"/>
      <c r="BS7" s="324" t="s">
        <v>7</v>
      </c>
      <c r="BT7" s="311"/>
      <c r="BU7" s="324" t="s">
        <v>7</v>
      </c>
      <c r="BV7" s="311"/>
      <c r="BW7" s="324" t="s">
        <v>7</v>
      </c>
      <c r="BX7" s="311"/>
      <c r="BY7" s="324" t="s">
        <v>7</v>
      </c>
      <c r="BZ7" s="311"/>
      <c r="CA7" s="324" t="s">
        <v>7</v>
      </c>
      <c r="CB7" s="311"/>
      <c r="CC7" s="324" t="s">
        <v>7</v>
      </c>
      <c r="CD7" s="311"/>
      <c r="CE7" s="324" t="s">
        <v>7</v>
      </c>
      <c r="CF7" s="311"/>
      <c r="CG7" s="324" t="s">
        <v>7</v>
      </c>
      <c r="CH7" s="311"/>
      <c r="CI7" s="324" t="s">
        <v>7</v>
      </c>
      <c r="CJ7" s="311"/>
      <c r="CK7" s="325" t="s">
        <v>7</v>
      </c>
      <c r="CL7" s="320" t="s">
        <v>8</v>
      </c>
      <c r="CM7" s="320" t="s">
        <v>261</v>
      </c>
      <c r="CN7" s="314"/>
      <c r="CO7" s="35"/>
      <c r="CP7" s="35"/>
      <c r="CQ7" s="35"/>
      <c r="CR7" s="35"/>
    </row>
    <row r="8" spans="1:96" ht="16.5" thickBot="1">
      <c r="A8" s="315"/>
      <c r="B8" s="326"/>
      <c r="C8" s="327"/>
      <c r="D8" s="327"/>
      <c r="E8" s="328"/>
      <c r="F8" s="316"/>
      <c r="G8" s="323"/>
      <c r="H8" s="329" t="s">
        <v>2</v>
      </c>
      <c r="I8" s="330" t="s">
        <v>8</v>
      </c>
      <c r="J8" s="329" t="s">
        <v>2</v>
      </c>
      <c r="K8" s="330" t="s">
        <v>8</v>
      </c>
      <c r="L8" s="329" t="s">
        <v>2</v>
      </c>
      <c r="M8" s="330" t="s">
        <v>8</v>
      </c>
      <c r="N8" s="329" t="s">
        <v>2</v>
      </c>
      <c r="O8" s="330" t="s">
        <v>8</v>
      </c>
      <c r="P8" s="329" t="s">
        <v>2</v>
      </c>
      <c r="Q8" s="330" t="s">
        <v>8</v>
      </c>
      <c r="R8" s="329" t="s">
        <v>2</v>
      </c>
      <c r="S8" s="330" t="s">
        <v>8</v>
      </c>
      <c r="T8" s="329" t="s">
        <v>2</v>
      </c>
      <c r="U8" s="330" t="s">
        <v>8</v>
      </c>
      <c r="V8" s="329" t="s">
        <v>2</v>
      </c>
      <c r="W8" s="330" t="s">
        <v>8</v>
      </c>
      <c r="X8" s="329" t="s">
        <v>2</v>
      </c>
      <c r="Y8" s="330" t="s">
        <v>8</v>
      </c>
      <c r="Z8" s="329" t="s">
        <v>2</v>
      </c>
      <c r="AA8" s="330" t="s">
        <v>8</v>
      </c>
      <c r="AB8" s="329" t="s">
        <v>2</v>
      </c>
      <c r="AC8" s="330" t="s">
        <v>8</v>
      </c>
      <c r="AD8" s="329" t="s">
        <v>2</v>
      </c>
      <c r="AE8" s="330" t="s">
        <v>8</v>
      </c>
      <c r="AF8" s="329" t="s">
        <v>2</v>
      </c>
      <c r="AG8" s="330" t="s">
        <v>8</v>
      </c>
      <c r="AH8" s="329" t="s">
        <v>2</v>
      </c>
      <c r="AI8" s="330" t="s">
        <v>8</v>
      </c>
      <c r="AJ8" s="329" t="s">
        <v>2</v>
      </c>
      <c r="AK8" s="330" t="s">
        <v>8</v>
      </c>
      <c r="AL8" s="329" t="s">
        <v>2</v>
      </c>
      <c r="AM8" s="330" t="s">
        <v>8</v>
      </c>
      <c r="AN8" s="329" t="s">
        <v>2</v>
      </c>
      <c r="AO8" s="330" t="s">
        <v>8</v>
      </c>
      <c r="AP8" s="329" t="s">
        <v>2</v>
      </c>
      <c r="AQ8" s="330" t="s">
        <v>8</v>
      </c>
      <c r="AR8" s="329" t="s">
        <v>2</v>
      </c>
      <c r="AS8" s="330" t="s">
        <v>8</v>
      </c>
      <c r="AT8" s="329" t="s">
        <v>2</v>
      </c>
      <c r="AU8" s="330" t="s">
        <v>8</v>
      </c>
      <c r="AV8" s="329" t="s">
        <v>2</v>
      </c>
      <c r="AW8" s="330" t="s">
        <v>8</v>
      </c>
      <c r="AX8" s="329" t="s">
        <v>2</v>
      </c>
      <c r="AY8" s="330" t="s">
        <v>8</v>
      </c>
      <c r="AZ8" s="329" t="s">
        <v>2</v>
      </c>
      <c r="BA8" s="330" t="s">
        <v>8</v>
      </c>
      <c r="BB8" s="329" t="s">
        <v>2</v>
      </c>
      <c r="BC8" s="330" t="s">
        <v>8</v>
      </c>
      <c r="BD8" s="329" t="s">
        <v>2</v>
      </c>
      <c r="BE8" s="330" t="s">
        <v>8</v>
      </c>
      <c r="BF8" s="329" t="s">
        <v>2</v>
      </c>
      <c r="BG8" s="330" t="s">
        <v>8</v>
      </c>
      <c r="BH8" s="329" t="s">
        <v>2</v>
      </c>
      <c r="BI8" s="330" t="s">
        <v>8</v>
      </c>
      <c r="BJ8" s="329" t="s">
        <v>2</v>
      </c>
      <c r="BK8" s="330" t="s">
        <v>8</v>
      </c>
      <c r="BL8" s="329" t="s">
        <v>2</v>
      </c>
      <c r="BM8" s="330" t="s">
        <v>8</v>
      </c>
      <c r="BN8" s="329" t="s">
        <v>2</v>
      </c>
      <c r="BO8" s="330" t="s">
        <v>8</v>
      </c>
      <c r="BP8" s="329" t="s">
        <v>2</v>
      </c>
      <c r="BQ8" s="330" t="s">
        <v>8</v>
      </c>
      <c r="BR8" s="329" t="s">
        <v>2</v>
      </c>
      <c r="BS8" s="330" t="s">
        <v>8</v>
      </c>
      <c r="BT8" s="329" t="s">
        <v>2</v>
      </c>
      <c r="BU8" s="330" t="s">
        <v>8</v>
      </c>
      <c r="BV8" s="329" t="s">
        <v>2</v>
      </c>
      <c r="BW8" s="330" t="s">
        <v>8</v>
      </c>
      <c r="BX8" s="329" t="s">
        <v>2</v>
      </c>
      <c r="BY8" s="330" t="s">
        <v>8</v>
      </c>
      <c r="BZ8" s="329" t="s">
        <v>2</v>
      </c>
      <c r="CA8" s="330" t="s">
        <v>8</v>
      </c>
      <c r="CB8" s="329" t="s">
        <v>2</v>
      </c>
      <c r="CC8" s="330" t="s">
        <v>8</v>
      </c>
      <c r="CD8" s="329" t="s">
        <v>2</v>
      </c>
      <c r="CE8" s="330" t="s">
        <v>8</v>
      </c>
      <c r="CF8" s="329" t="s">
        <v>2</v>
      </c>
      <c r="CG8" s="330" t="s">
        <v>8</v>
      </c>
      <c r="CH8" s="329" t="s">
        <v>2</v>
      </c>
      <c r="CI8" s="330" t="s">
        <v>8</v>
      </c>
      <c r="CJ8" s="329" t="s">
        <v>2</v>
      </c>
      <c r="CK8" s="331" t="s">
        <v>8</v>
      </c>
      <c r="CL8" s="332" t="s">
        <v>261</v>
      </c>
      <c r="CM8" s="333"/>
      <c r="CN8" s="314"/>
      <c r="CO8" s="35"/>
      <c r="CP8" s="35"/>
      <c r="CQ8" s="35"/>
      <c r="CR8" s="35"/>
    </row>
    <row r="9" spans="1:96" ht="15.75">
      <c r="A9" s="529" t="s">
        <v>164</v>
      </c>
      <c r="B9" s="530"/>
      <c r="C9" s="530"/>
      <c r="D9" s="530"/>
      <c r="E9" s="531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5"/>
      <c r="CL9" s="336"/>
      <c r="CM9" s="337"/>
      <c r="CN9" s="338"/>
      <c r="CO9" s="35"/>
      <c r="CP9" s="35"/>
      <c r="CQ9" s="35"/>
      <c r="CR9" s="35"/>
    </row>
    <row r="10" spans="1:96" ht="15">
      <c r="A10" s="334">
        <v>1</v>
      </c>
      <c r="B10" s="334" t="s">
        <v>165</v>
      </c>
      <c r="C10" s="334"/>
      <c r="D10" s="334"/>
      <c r="E10" s="334"/>
      <c r="F10" s="339" t="s">
        <v>166</v>
      </c>
      <c r="G10" s="339">
        <v>7950</v>
      </c>
      <c r="H10" s="334"/>
      <c r="I10" s="334">
        <f>$G10*H10</f>
        <v>0</v>
      </c>
      <c r="J10" s="334"/>
      <c r="K10" s="334">
        <f>$G10*J10</f>
        <v>0</v>
      </c>
      <c r="L10" s="334"/>
      <c r="M10" s="334">
        <f aca="true" t="shared" si="0" ref="M10:M63">$G10*L10</f>
        <v>0</v>
      </c>
      <c r="N10" s="334"/>
      <c r="O10" s="334">
        <f aca="true" t="shared" si="1" ref="O10:O63">$G10*N10</f>
        <v>0</v>
      </c>
      <c r="P10" s="334"/>
      <c r="Q10" s="334">
        <f aca="true" t="shared" si="2" ref="Q10:Q62">$G10*P10</f>
        <v>0</v>
      </c>
      <c r="R10" s="334"/>
      <c r="S10" s="334">
        <f aca="true" t="shared" si="3" ref="S10:S63">$G10*R10</f>
        <v>0</v>
      </c>
      <c r="T10" s="334"/>
      <c r="U10" s="334">
        <f aca="true" t="shared" si="4" ref="U10:U63">$G10*T10</f>
        <v>0</v>
      </c>
      <c r="V10" s="334"/>
      <c r="W10" s="334">
        <f aca="true" t="shared" si="5" ref="W10:W63">$G10*V10</f>
        <v>0</v>
      </c>
      <c r="X10" s="334"/>
      <c r="Y10" s="334">
        <f aca="true" t="shared" si="6" ref="Y10:Y63">$G10*X10</f>
        <v>0</v>
      </c>
      <c r="Z10" s="334"/>
      <c r="AA10" s="334">
        <f aca="true" t="shared" si="7" ref="AA10:AA63">$G10*Z10</f>
        <v>0</v>
      </c>
      <c r="AB10" s="334"/>
      <c r="AC10" s="334">
        <f aca="true" t="shared" si="8" ref="AC10:AC63">$G10*AB10</f>
        <v>0</v>
      </c>
      <c r="AD10" s="334"/>
      <c r="AE10" s="334">
        <f aca="true" t="shared" si="9" ref="AE10:AE63">$G10*AD10</f>
        <v>0</v>
      </c>
      <c r="AF10" s="334"/>
      <c r="AG10" s="334">
        <f aca="true" t="shared" si="10" ref="AG10:AG63">$G10*AF10</f>
        <v>0</v>
      </c>
      <c r="AH10" s="334"/>
      <c r="AI10" s="334">
        <f aca="true" t="shared" si="11" ref="AI10:AI63">$G10*AH10</f>
        <v>0</v>
      </c>
      <c r="AJ10" s="334"/>
      <c r="AK10" s="334">
        <f aca="true" t="shared" si="12" ref="AK10:AK63">$G10*AJ10</f>
        <v>0</v>
      </c>
      <c r="AL10" s="334"/>
      <c r="AM10" s="334">
        <f aca="true" t="shared" si="13" ref="AM10:AM63">$G10*AL10</f>
        <v>0</v>
      </c>
      <c r="AN10" s="334"/>
      <c r="AO10" s="334">
        <f aca="true" t="shared" si="14" ref="AO10:AO63">$G10*AN10</f>
        <v>0</v>
      </c>
      <c r="AP10" s="334"/>
      <c r="AQ10" s="334">
        <f aca="true" t="shared" si="15" ref="AQ10:AQ63">$G10*AP10</f>
        <v>0</v>
      </c>
      <c r="AR10" s="334"/>
      <c r="AS10" s="334">
        <f aca="true" t="shared" si="16" ref="AS10:AS63">$G10*AR10</f>
        <v>0</v>
      </c>
      <c r="AT10" s="334"/>
      <c r="AU10" s="334">
        <f aca="true" t="shared" si="17" ref="AU10:AU62">$G10*AT10</f>
        <v>0</v>
      </c>
      <c r="AV10" s="334"/>
      <c r="AW10" s="334">
        <f aca="true" t="shared" si="18" ref="AW10:AW63">$G10*AV10</f>
        <v>0</v>
      </c>
      <c r="AX10" s="334"/>
      <c r="AY10" s="334">
        <f aca="true" t="shared" si="19" ref="AY10:AY63">$G10*AX10</f>
        <v>0</v>
      </c>
      <c r="AZ10" s="334"/>
      <c r="BA10" s="334">
        <f aca="true" t="shared" si="20" ref="BA10:BA63">$G10*AZ10</f>
        <v>0</v>
      </c>
      <c r="BB10" s="334"/>
      <c r="BC10" s="334">
        <f aca="true" t="shared" si="21" ref="BC10:BC63">$G10*BB10</f>
        <v>0</v>
      </c>
      <c r="BD10" s="334"/>
      <c r="BE10" s="334">
        <f aca="true" t="shared" si="22" ref="BE10:BE62">$G10*BD10</f>
        <v>0</v>
      </c>
      <c r="BF10" s="334"/>
      <c r="BG10" s="334">
        <f aca="true" t="shared" si="23" ref="BG10:BG63">$G10*BF10</f>
        <v>0</v>
      </c>
      <c r="BH10" s="334"/>
      <c r="BI10" s="334">
        <f aca="true" t="shared" si="24" ref="BI10:BI62">$G10*BH10</f>
        <v>0</v>
      </c>
      <c r="BJ10" s="334"/>
      <c r="BK10" s="334">
        <f aca="true" t="shared" si="25" ref="BK10:BK63">$G10*BJ10</f>
        <v>0</v>
      </c>
      <c r="BL10" s="334"/>
      <c r="BM10" s="334">
        <f aca="true" t="shared" si="26" ref="BM10:BM63">$G10*BL10</f>
        <v>0</v>
      </c>
      <c r="BN10" s="334"/>
      <c r="BO10" s="334">
        <f aca="true" t="shared" si="27" ref="BO10:BO63">$G10*BN10</f>
        <v>0</v>
      </c>
      <c r="BP10" s="334"/>
      <c r="BQ10" s="334">
        <f aca="true" t="shared" si="28" ref="BQ10:BQ63">$G10*BP10</f>
        <v>0</v>
      </c>
      <c r="BR10" s="334"/>
      <c r="BS10" s="334">
        <f aca="true" t="shared" si="29" ref="BS10:BS63">$G10*BR10</f>
        <v>0</v>
      </c>
      <c r="BT10" s="334"/>
      <c r="BU10" s="334">
        <f aca="true" t="shared" si="30" ref="BU10:BU63">$G10*BT10</f>
        <v>0</v>
      </c>
      <c r="BV10" s="334"/>
      <c r="BW10" s="334">
        <f aca="true" t="shared" si="31" ref="BW10:BW63">$G10*BV10</f>
        <v>0</v>
      </c>
      <c r="BX10" s="334"/>
      <c r="BY10" s="334">
        <f aca="true" t="shared" si="32" ref="BY10:BY63">$G10*BX10</f>
        <v>0</v>
      </c>
      <c r="BZ10" s="334"/>
      <c r="CA10" s="334">
        <f aca="true" t="shared" si="33" ref="CA10:CA62">$G10*BZ10</f>
        <v>0</v>
      </c>
      <c r="CB10" s="334"/>
      <c r="CC10" s="334">
        <f aca="true" t="shared" si="34" ref="CC10:CC63">$G10*CB10</f>
        <v>0</v>
      </c>
      <c r="CD10" s="334"/>
      <c r="CE10" s="334">
        <f aca="true" t="shared" si="35" ref="CE10:CE63">$G10*CD10</f>
        <v>0</v>
      </c>
      <c r="CF10" s="334"/>
      <c r="CG10" s="334">
        <f aca="true" t="shared" si="36" ref="CG10:CG63">$G10*CF10</f>
        <v>0</v>
      </c>
      <c r="CH10" s="334"/>
      <c r="CI10" s="334">
        <f aca="true" t="shared" si="37" ref="CI10:CI63">$G10*CH10</f>
        <v>0</v>
      </c>
      <c r="CJ10" s="334"/>
      <c r="CK10" s="334">
        <f aca="true" t="shared" si="38" ref="CK10:CK63">$G10*CJ10</f>
        <v>0</v>
      </c>
      <c r="CL10" s="340">
        <f>H10+J10+L10+N10+P10+R10+T10+V10+X10+Z10+AB10+AD10+AF10+AH10+AJ10+AL10+AN10+AP10+AR10+AT10+AV10+AX10+AZ10+BB10+BD10+BF10+BH10+BJ10+BL10+BN10+BP10+BR10+BT10+BV10+BX10+BZ10+CB10+CD10+CF10+CH10+CJ10</f>
        <v>0</v>
      </c>
      <c r="CM10" s="340">
        <f>I10+K10+M10+O10+Q10+S10+U10+W10+Y10+AA10+AC10+AE10+AG10+AI10+AK10+AM10+AO10+AQ10+AS10+AU10+AW10+AY10+BA10+BC10+BE10+BG10+BI10+BK10+BM10+BO10+BQ10+BS10+BU10+BW10+BY10+CA10+CC10+CE10+CG10+CI10+CK10</f>
        <v>0</v>
      </c>
      <c r="CN10" s="338"/>
      <c r="CO10" s="35"/>
      <c r="CP10" s="35"/>
      <c r="CQ10" s="35"/>
      <c r="CR10" s="35"/>
    </row>
    <row r="11" spans="1:96" ht="15">
      <c r="A11" s="334">
        <v>2</v>
      </c>
      <c r="B11" s="526" t="s">
        <v>167</v>
      </c>
      <c r="C11" s="527"/>
      <c r="D11" s="527"/>
      <c r="E11" s="528"/>
      <c r="F11" s="339" t="s">
        <v>153</v>
      </c>
      <c r="G11" s="339">
        <v>300</v>
      </c>
      <c r="H11" s="334"/>
      <c r="I11" s="334">
        <f aca="true" t="shared" si="39" ref="I11:K26">$G11*H11</f>
        <v>0</v>
      </c>
      <c r="J11" s="334"/>
      <c r="K11" s="334">
        <f t="shared" si="39"/>
        <v>0</v>
      </c>
      <c r="L11" s="334"/>
      <c r="M11" s="334">
        <f t="shared" si="0"/>
        <v>0</v>
      </c>
      <c r="N11" s="334"/>
      <c r="O11" s="334">
        <f t="shared" si="1"/>
        <v>0</v>
      </c>
      <c r="P11" s="334"/>
      <c r="Q11" s="334">
        <f t="shared" si="2"/>
        <v>0</v>
      </c>
      <c r="R11" s="334"/>
      <c r="S11" s="334">
        <f t="shared" si="3"/>
        <v>0</v>
      </c>
      <c r="T11" s="334"/>
      <c r="U11" s="334">
        <f t="shared" si="4"/>
        <v>0</v>
      </c>
      <c r="V11" s="334"/>
      <c r="W11" s="334">
        <f t="shared" si="5"/>
        <v>0</v>
      </c>
      <c r="X11" s="334"/>
      <c r="Y11" s="334">
        <f t="shared" si="6"/>
        <v>0</v>
      </c>
      <c r="Z11" s="334"/>
      <c r="AA11" s="334">
        <f t="shared" si="7"/>
        <v>0</v>
      </c>
      <c r="AB11" s="334"/>
      <c r="AC11" s="334">
        <f t="shared" si="8"/>
        <v>0</v>
      </c>
      <c r="AD11" s="334"/>
      <c r="AE11" s="334">
        <f t="shared" si="9"/>
        <v>0</v>
      </c>
      <c r="AF11" s="334"/>
      <c r="AG11" s="334">
        <f t="shared" si="10"/>
        <v>0</v>
      </c>
      <c r="AH11" s="334"/>
      <c r="AI11" s="334">
        <f t="shared" si="11"/>
        <v>0</v>
      </c>
      <c r="AJ11" s="334"/>
      <c r="AK11" s="334">
        <f t="shared" si="12"/>
        <v>0</v>
      </c>
      <c r="AL11" s="334"/>
      <c r="AM11" s="334">
        <f t="shared" si="13"/>
        <v>0</v>
      </c>
      <c r="AN11" s="334"/>
      <c r="AO11" s="334">
        <f t="shared" si="14"/>
        <v>0</v>
      </c>
      <c r="AP11" s="334"/>
      <c r="AQ11" s="334">
        <f t="shared" si="15"/>
        <v>0</v>
      </c>
      <c r="AR11" s="334"/>
      <c r="AS11" s="334">
        <f t="shared" si="16"/>
        <v>0</v>
      </c>
      <c r="AT11" s="334"/>
      <c r="AU11" s="334">
        <f t="shared" si="17"/>
        <v>0</v>
      </c>
      <c r="AV11" s="334"/>
      <c r="AW11" s="334">
        <f t="shared" si="18"/>
        <v>0</v>
      </c>
      <c r="AX11" s="334"/>
      <c r="AY11" s="334">
        <f t="shared" si="19"/>
        <v>0</v>
      </c>
      <c r="AZ11" s="334"/>
      <c r="BA11" s="334">
        <f t="shared" si="20"/>
        <v>0</v>
      </c>
      <c r="BB11" s="334"/>
      <c r="BC11" s="334">
        <f t="shared" si="21"/>
        <v>0</v>
      </c>
      <c r="BD11" s="334"/>
      <c r="BE11" s="334">
        <f t="shared" si="22"/>
        <v>0</v>
      </c>
      <c r="BF11" s="334"/>
      <c r="BG11" s="334">
        <f t="shared" si="23"/>
        <v>0</v>
      </c>
      <c r="BH11" s="334"/>
      <c r="BI11" s="334">
        <f t="shared" si="24"/>
        <v>0</v>
      </c>
      <c r="BJ11" s="334"/>
      <c r="BK11" s="334">
        <f t="shared" si="25"/>
        <v>0</v>
      </c>
      <c r="BL11" s="334"/>
      <c r="BM11" s="334">
        <f t="shared" si="26"/>
        <v>0</v>
      </c>
      <c r="BN11" s="334"/>
      <c r="BO11" s="334">
        <f t="shared" si="27"/>
        <v>0</v>
      </c>
      <c r="BP11" s="334"/>
      <c r="BQ11" s="334">
        <f t="shared" si="28"/>
        <v>0</v>
      </c>
      <c r="BR11" s="334"/>
      <c r="BS11" s="334">
        <f t="shared" si="29"/>
        <v>0</v>
      </c>
      <c r="BT11" s="334"/>
      <c r="BU11" s="334">
        <f t="shared" si="30"/>
        <v>0</v>
      </c>
      <c r="BV11" s="334"/>
      <c r="BW11" s="334">
        <f t="shared" si="31"/>
        <v>0</v>
      </c>
      <c r="BX11" s="334"/>
      <c r="BY11" s="334">
        <f t="shared" si="32"/>
        <v>0</v>
      </c>
      <c r="BZ11" s="334"/>
      <c r="CA11" s="334">
        <f t="shared" si="33"/>
        <v>0</v>
      </c>
      <c r="CB11" s="334"/>
      <c r="CC11" s="334">
        <f t="shared" si="34"/>
        <v>0</v>
      </c>
      <c r="CD11" s="334"/>
      <c r="CE11" s="334">
        <f t="shared" si="35"/>
        <v>0</v>
      </c>
      <c r="CF11" s="334"/>
      <c r="CG11" s="334">
        <f t="shared" si="36"/>
        <v>0</v>
      </c>
      <c r="CH11" s="334"/>
      <c r="CI11" s="334">
        <f t="shared" si="37"/>
        <v>0</v>
      </c>
      <c r="CJ11" s="334"/>
      <c r="CK11" s="334">
        <f t="shared" si="38"/>
        <v>0</v>
      </c>
      <c r="CL11" s="340">
        <f aca="true" t="shared" si="40" ref="CL11:CM63">H11+J11+L11+N11+P11+R11+T11+V11+X11+Z11+AB11+AD11+AF11+AH11+AJ11+AL11+AN11+AP11+AR11+AT11+AV11+AX11+AZ11+BB11+BD11+BF11+BH11+BJ11+BL11+BN11+BP11+BR11+BT11+BV11+BX11+BZ11+CB11+CD11+CF11+CH11+CJ11</f>
        <v>0</v>
      </c>
      <c r="CM11" s="340">
        <f t="shared" si="40"/>
        <v>0</v>
      </c>
      <c r="CN11" s="338"/>
      <c r="CO11" s="35"/>
      <c r="CP11" s="35"/>
      <c r="CQ11" s="35"/>
      <c r="CR11" s="35"/>
    </row>
    <row r="12" spans="1:96" ht="15">
      <c r="A12" s="334">
        <v>3</v>
      </c>
      <c r="B12" s="526" t="s">
        <v>168</v>
      </c>
      <c r="C12" s="527"/>
      <c r="D12" s="527"/>
      <c r="E12" s="528"/>
      <c r="F12" s="339" t="s">
        <v>153</v>
      </c>
      <c r="G12" s="339">
        <v>580</v>
      </c>
      <c r="H12" s="334"/>
      <c r="I12" s="334">
        <f t="shared" si="39"/>
        <v>0</v>
      </c>
      <c r="J12" s="334"/>
      <c r="K12" s="334">
        <f t="shared" si="39"/>
        <v>0</v>
      </c>
      <c r="L12" s="334"/>
      <c r="M12" s="334">
        <f t="shared" si="0"/>
        <v>0</v>
      </c>
      <c r="N12" s="334"/>
      <c r="O12" s="334">
        <f t="shared" si="1"/>
        <v>0</v>
      </c>
      <c r="P12" s="334"/>
      <c r="Q12" s="334">
        <f t="shared" si="2"/>
        <v>0</v>
      </c>
      <c r="R12" s="334"/>
      <c r="S12" s="334">
        <f t="shared" si="3"/>
        <v>0</v>
      </c>
      <c r="T12" s="334"/>
      <c r="U12" s="334">
        <f t="shared" si="4"/>
        <v>0</v>
      </c>
      <c r="V12" s="334"/>
      <c r="W12" s="334">
        <f t="shared" si="5"/>
        <v>0</v>
      </c>
      <c r="X12" s="334"/>
      <c r="Y12" s="334">
        <f t="shared" si="6"/>
        <v>0</v>
      </c>
      <c r="Z12" s="334"/>
      <c r="AA12" s="334">
        <f t="shared" si="7"/>
        <v>0</v>
      </c>
      <c r="AB12" s="334"/>
      <c r="AC12" s="334">
        <f t="shared" si="8"/>
        <v>0</v>
      </c>
      <c r="AD12" s="334"/>
      <c r="AE12" s="334">
        <f t="shared" si="9"/>
        <v>0</v>
      </c>
      <c r="AF12" s="334"/>
      <c r="AG12" s="334">
        <f t="shared" si="10"/>
        <v>0</v>
      </c>
      <c r="AH12" s="334"/>
      <c r="AI12" s="334">
        <f t="shared" si="11"/>
        <v>0</v>
      </c>
      <c r="AJ12" s="334"/>
      <c r="AK12" s="334">
        <f t="shared" si="12"/>
        <v>0</v>
      </c>
      <c r="AL12" s="334"/>
      <c r="AM12" s="334">
        <f t="shared" si="13"/>
        <v>0</v>
      </c>
      <c r="AN12" s="334"/>
      <c r="AO12" s="334">
        <f t="shared" si="14"/>
        <v>0</v>
      </c>
      <c r="AP12" s="334"/>
      <c r="AQ12" s="334">
        <f t="shared" si="15"/>
        <v>0</v>
      </c>
      <c r="AR12" s="334"/>
      <c r="AS12" s="334">
        <f t="shared" si="16"/>
        <v>0</v>
      </c>
      <c r="AT12" s="334"/>
      <c r="AU12" s="334">
        <f t="shared" si="17"/>
        <v>0</v>
      </c>
      <c r="AV12" s="334"/>
      <c r="AW12" s="334">
        <f t="shared" si="18"/>
        <v>0</v>
      </c>
      <c r="AX12" s="334"/>
      <c r="AY12" s="334">
        <f t="shared" si="19"/>
        <v>0</v>
      </c>
      <c r="AZ12" s="334"/>
      <c r="BA12" s="334">
        <f t="shared" si="20"/>
        <v>0</v>
      </c>
      <c r="BB12" s="334"/>
      <c r="BC12" s="334">
        <f t="shared" si="21"/>
        <v>0</v>
      </c>
      <c r="BD12" s="334"/>
      <c r="BE12" s="334">
        <f t="shared" si="22"/>
        <v>0</v>
      </c>
      <c r="BF12" s="334"/>
      <c r="BG12" s="334">
        <f t="shared" si="23"/>
        <v>0</v>
      </c>
      <c r="BH12" s="334"/>
      <c r="BI12" s="334">
        <f t="shared" si="24"/>
        <v>0</v>
      </c>
      <c r="BJ12" s="334"/>
      <c r="BK12" s="334">
        <f t="shared" si="25"/>
        <v>0</v>
      </c>
      <c r="BL12" s="334"/>
      <c r="BM12" s="334">
        <f t="shared" si="26"/>
        <v>0</v>
      </c>
      <c r="BN12" s="334"/>
      <c r="BO12" s="334">
        <f t="shared" si="27"/>
        <v>0</v>
      </c>
      <c r="BP12" s="334">
        <f>100*0+40</f>
        <v>40</v>
      </c>
      <c r="BQ12" s="334">
        <f t="shared" si="28"/>
        <v>23200</v>
      </c>
      <c r="BR12" s="334"/>
      <c r="BS12" s="334">
        <f t="shared" si="29"/>
        <v>0</v>
      </c>
      <c r="BT12" s="334"/>
      <c r="BU12" s="334">
        <f t="shared" si="30"/>
        <v>0</v>
      </c>
      <c r="BV12" s="334"/>
      <c r="BW12" s="334">
        <f t="shared" si="31"/>
        <v>0</v>
      </c>
      <c r="BX12" s="334"/>
      <c r="BY12" s="334">
        <f t="shared" si="32"/>
        <v>0</v>
      </c>
      <c r="BZ12" s="334"/>
      <c r="CA12" s="334">
        <f t="shared" si="33"/>
        <v>0</v>
      </c>
      <c r="CB12" s="334">
        <f>100*0</f>
        <v>0</v>
      </c>
      <c r="CC12" s="334">
        <f t="shared" si="34"/>
        <v>0</v>
      </c>
      <c r="CD12" s="334"/>
      <c r="CE12" s="334">
        <f t="shared" si="35"/>
        <v>0</v>
      </c>
      <c r="CF12" s="334"/>
      <c r="CG12" s="334">
        <f t="shared" si="36"/>
        <v>0</v>
      </c>
      <c r="CH12" s="334"/>
      <c r="CI12" s="334">
        <f t="shared" si="37"/>
        <v>0</v>
      </c>
      <c r="CJ12" s="334"/>
      <c r="CK12" s="334">
        <f t="shared" si="38"/>
        <v>0</v>
      </c>
      <c r="CL12" s="340">
        <f t="shared" si="40"/>
        <v>40</v>
      </c>
      <c r="CM12" s="340">
        <f t="shared" si="40"/>
        <v>23200</v>
      </c>
      <c r="CN12" s="338"/>
      <c r="CO12" s="35"/>
      <c r="CP12" s="35"/>
      <c r="CQ12" s="35"/>
      <c r="CR12" s="35"/>
    </row>
    <row r="13" spans="1:96" ht="15">
      <c r="A13" s="334">
        <v>4</v>
      </c>
      <c r="B13" s="334" t="s">
        <v>169</v>
      </c>
      <c r="C13" s="334"/>
      <c r="D13" s="334"/>
      <c r="E13" s="334"/>
      <c r="F13" s="339" t="s">
        <v>170</v>
      </c>
      <c r="G13" s="339">
        <v>800</v>
      </c>
      <c r="H13" s="334"/>
      <c r="I13" s="334">
        <f t="shared" si="39"/>
        <v>0</v>
      </c>
      <c r="J13" s="334"/>
      <c r="K13" s="334">
        <f t="shared" si="39"/>
        <v>0</v>
      </c>
      <c r="L13" s="334"/>
      <c r="M13" s="334">
        <f t="shared" si="0"/>
        <v>0</v>
      </c>
      <c r="N13" s="334"/>
      <c r="O13" s="334">
        <f t="shared" si="1"/>
        <v>0</v>
      </c>
      <c r="P13" s="334"/>
      <c r="Q13" s="334">
        <f t="shared" si="2"/>
        <v>0</v>
      </c>
      <c r="R13" s="334"/>
      <c r="S13" s="334">
        <f t="shared" si="3"/>
        <v>0</v>
      </c>
      <c r="T13" s="334"/>
      <c r="U13" s="334">
        <f t="shared" si="4"/>
        <v>0</v>
      </c>
      <c r="V13" s="334"/>
      <c r="W13" s="334">
        <f t="shared" si="5"/>
        <v>0</v>
      </c>
      <c r="X13" s="334"/>
      <c r="Y13" s="334">
        <f t="shared" si="6"/>
        <v>0</v>
      </c>
      <c r="Z13" s="334"/>
      <c r="AA13" s="334">
        <f t="shared" si="7"/>
        <v>0</v>
      </c>
      <c r="AB13" s="334"/>
      <c r="AC13" s="334">
        <f t="shared" si="8"/>
        <v>0</v>
      </c>
      <c r="AD13" s="334"/>
      <c r="AE13" s="334">
        <f t="shared" si="9"/>
        <v>0</v>
      </c>
      <c r="AF13" s="334"/>
      <c r="AG13" s="334">
        <f t="shared" si="10"/>
        <v>0</v>
      </c>
      <c r="AH13" s="334"/>
      <c r="AI13" s="334">
        <f t="shared" si="11"/>
        <v>0</v>
      </c>
      <c r="AJ13" s="334"/>
      <c r="AK13" s="334">
        <f t="shared" si="12"/>
        <v>0</v>
      </c>
      <c r="AL13" s="334"/>
      <c r="AM13" s="334">
        <f t="shared" si="13"/>
        <v>0</v>
      </c>
      <c r="AN13" s="334"/>
      <c r="AO13" s="334">
        <f t="shared" si="14"/>
        <v>0</v>
      </c>
      <c r="AP13" s="334"/>
      <c r="AQ13" s="334">
        <f t="shared" si="15"/>
        <v>0</v>
      </c>
      <c r="AR13" s="334"/>
      <c r="AS13" s="334">
        <f t="shared" si="16"/>
        <v>0</v>
      </c>
      <c r="AT13" s="334"/>
      <c r="AU13" s="334">
        <f t="shared" si="17"/>
        <v>0</v>
      </c>
      <c r="AV13" s="334"/>
      <c r="AW13" s="334">
        <f t="shared" si="18"/>
        <v>0</v>
      </c>
      <c r="AX13" s="334"/>
      <c r="AY13" s="334">
        <f t="shared" si="19"/>
        <v>0</v>
      </c>
      <c r="AZ13" s="334"/>
      <c r="BA13" s="334">
        <f t="shared" si="20"/>
        <v>0</v>
      </c>
      <c r="BB13" s="334"/>
      <c r="BC13" s="334">
        <f t="shared" si="21"/>
        <v>0</v>
      </c>
      <c r="BD13" s="334"/>
      <c r="BE13" s="334">
        <f t="shared" si="22"/>
        <v>0</v>
      </c>
      <c r="BF13" s="334"/>
      <c r="BG13" s="334">
        <f t="shared" si="23"/>
        <v>0</v>
      </c>
      <c r="BH13" s="334"/>
      <c r="BI13" s="334">
        <f t="shared" si="24"/>
        <v>0</v>
      </c>
      <c r="BJ13" s="334"/>
      <c r="BK13" s="334">
        <f t="shared" si="25"/>
        <v>0</v>
      </c>
      <c r="BL13" s="334"/>
      <c r="BM13" s="334">
        <f t="shared" si="26"/>
        <v>0</v>
      </c>
      <c r="BN13" s="334"/>
      <c r="BO13" s="334">
        <f t="shared" si="27"/>
        <v>0</v>
      </c>
      <c r="BP13" s="334"/>
      <c r="BQ13" s="334">
        <f t="shared" si="28"/>
        <v>0</v>
      </c>
      <c r="BR13" s="334"/>
      <c r="BS13" s="334">
        <f t="shared" si="29"/>
        <v>0</v>
      </c>
      <c r="BT13" s="334"/>
      <c r="BU13" s="334">
        <f t="shared" si="30"/>
        <v>0</v>
      </c>
      <c r="BV13" s="334"/>
      <c r="BW13" s="334">
        <f t="shared" si="31"/>
        <v>0</v>
      </c>
      <c r="BX13" s="334"/>
      <c r="BY13" s="334">
        <f t="shared" si="32"/>
        <v>0</v>
      </c>
      <c r="BZ13" s="334"/>
      <c r="CA13" s="334">
        <f t="shared" si="33"/>
        <v>0</v>
      </c>
      <c r="CB13" s="334"/>
      <c r="CC13" s="334">
        <f t="shared" si="34"/>
        <v>0</v>
      </c>
      <c r="CD13" s="334"/>
      <c r="CE13" s="334">
        <f t="shared" si="35"/>
        <v>0</v>
      </c>
      <c r="CF13" s="334"/>
      <c r="CG13" s="334">
        <f t="shared" si="36"/>
        <v>0</v>
      </c>
      <c r="CH13" s="334"/>
      <c r="CI13" s="334">
        <f t="shared" si="37"/>
        <v>0</v>
      </c>
      <c r="CJ13" s="334"/>
      <c r="CK13" s="334">
        <f t="shared" si="38"/>
        <v>0</v>
      </c>
      <c r="CL13" s="340">
        <f t="shared" si="40"/>
        <v>0</v>
      </c>
      <c r="CM13" s="340">
        <f t="shared" si="40"/>
        <v>0</v>
      </c>
      <c r="CN13" s="338"/>
      <c r="CO13" s="35"/>
      <c r="CP13" s="35"/>
      <c r="CQ13" s="35"/>
      <c r="CR13" s="35"/>
    </row>
    <row r="14" spans="1:96" ht="15">
      <c r="A14" s="334">
        <v>5</v>
      </c>
      <c r="B14" s="334" t="s">
        <v>171</v>
      </c>
      <c r="C14" s="334"/>
      <c r="D14" s="334"/>
      <c r="E14" s="334"/>
      <c r="F14" s="339" t="s">
        <v>153</v>
      </c>
      <c r="G14" s="339">
        <v>400</v>
      </c>
      <c r="H14" s="334"/>
      <c r="I14" s="334">
        <f t="shared" si="39"/>
        <v>0</v>
      </c>
      <c r="J14" s="334">
        <v>50</v>
      </c>
      <c r="K14" s="334">
        <f t="shared" si="39"/>
        <v>20000</v>
      </c>
      <c r="L14" s="334"/>
      <c r="M14" s="334">
        <f t="shared" si="0"/>
        <v>0</v>
      </c>
      <c r="N14" s="334">
        <v>50</v>
      </c>
      <c r="O14" s="334">
        <f t="shared" si="1"/>
        <v>20000</v>
      </c>
      <c r="P14" s="334">
        <v>200</v>
      </c>
      <c r="Q14" s="334">
        <f t="shared" si="2"/>
        <v>80000</v>
      </c>
      <c r="R14" s="334">
        <v>150</v>
      </c>
      <c r="S14" s="334">
        <f t="shared" si="3"/>
        <v>60000</v>
      </c>
      <c r="T14" s="334">
        <v>50</v>
      </c>
      <c r="U14" s="334">
        <f t="shared" si="4"/>
        <v>20000</v>
      </c>
      <c r="V14" s="334">
        <v>150</v>
      </c>
      <c r="W14" s="334">
        <f t="shared" si="5"/>
        <v>60000</v>
      </c>
      <c r="X14" s="334"/>
      <c r="Y14" s="334">
        <f t="shared" si="6"/>
        <v>0</v>
      </c>
      <c r="Z14" s="334"/>
      <c r="AA14" s="334">
        <f t="shared" si="7"/>
        <v>0</v>
      </c>
      <c r="AB14" s="334"/>
      <c r="AC14" s="334">
        <f t="shared" si="8"/>
        <v>0</v>
      </c>
      <c r="AD14" s="334">
        <f>100*0+50</f>
        <v>50</v>
      </c>
      <c r="AE14" s="334">
        <f t="shared" si="9"/>
        <v>20000</v>
      </c>
      <c r="AF14" s="334"/>
      <c r="AG14" s="334">
        <f t="shared" si="10"/>
        <v>0</v>
      </c>
      <c r="AH14" s="334">
        <v>100</v>
      </c>
      <c r="AI14" s="334">
        <f t="shared" si="11"/>
        <v>40000</v>
      </c>
      <c r="AJ14" s="334">
        <v>50</v>
      </c>
      <c r="AK14" s="334">
        <f t="shared" si="12"/>
        <v>20000</v>
      </c>
      <c r="AL14" s="334"/>
      <c r="AM14" s="334">
        <f t="shared" si="13"/>
        <v>0</v>
      </c>
      <c r="AN14" s="334"/>
      <c r="AO14" s="334">
        <f t="shared" si="14"/>
        <v>0</v>
      </c>
      <c r="AP14" s="334"/>
      <c r="AQ14" s="334">
        <f t="shared" si="15"/>
        <v>0</v>
      </c>
      <c r="AR14" s="334"/>
      <c r="AS14" s="334">
        <f t="shared" si="16"/>
        <v>0</v>
      </c>
      <c r="AT14" s="334">
        <f>100*0+50</f>
        <v>50</v>
      </c>
      <c r="AU14" s="334">
        <f t="shared" si="17"/>
        <v>20000</v>
      </c>
      <c r="AV14" s="334"/>
      <c r="AW14" s="334">
        <f t="shared" si="18"/>
        <v>0</v>
      </c>
      <c r="AX14" s="334">
        <v>50</v>
      </c>
      <c r="AY14" s="334">
        <f t="shared" si="19"/>
        <v>20000</v>
      </c>
      <c r="AZ14" s="334"/>
      <c r="BA14" s="334">
        <f t="shared" si="20"/>
        <v>0</v>
      </c>
      <c r="BB14" s="334">
        <v>100</v>
      </c>
      <c r="BC14" s="334">
        <f t="shared" si="21"/>
        <v>40000</v>
      </c>
      <c r="BD14" s="334"/>
      <c r="BE14" s="334">
        <f t="shared" si="22"/>
        <v>0</v>
      </c>
      <c r="BF14" s="334">
        <v>50</v>
      </c>
      <c r="BG14" s="334">
        <f t="shared" si="23"/>
        <v>20000</v>
      </c>
      <c r="BH14" s="334">
        <v>100</v>
      </c>
      <c r="BI14" s="334">
        <f t="shared" si="24"/>
        <v>40000</v>
      </c>
      <c r="BJ14" s="334">
        <v>100</v>
      </c>
      <c r="BK14" s="334">
        <f t="shared" si="25"/>
        <v>40000</v>
      </c>
      <c r="BL14" s="334">
        <v>100</v>
      </c>
      <c r="BM14" s="334">
        <f t="shared" si="26"/>
        <v>40000</v>
      </c>
      <c r="BN14" s="334">
        <v>50</v>
      </c>
      <c r="BO14" s="334">
        <f t="shared" si="27"/>
        <v>20000</v>
      </c>
      <c r="BP14" s="334"/>
      <c r="BQ14" s="334">
        <f t="shared" si="28"/>
        <v>0</v>
      </c>
      <c r="BR14" s="334"/>
      <c r="BS14" s="334">
        <f t="shared" si="29"/>
        <v>0</v>
      </c>
      <c r="BT14" s="334"/>
      <c r="BU14" s="334">
        <f t="shared" si="30"/>
        <v>0</v>
      </c>
      <c r="BV14" s="334">
        <f>265.65</f>
        <v>265.65</v>
      </c>
      <c r="BW14" s="334">
        <f t="shared" si="31"/>
        <v>106259.99999999999</v>
      </c>
      <c r="BX14" s="334"/>
      <c r="BY14" s="334">
        <f t="shared" si="32"/>
        <v>0</v>
      </c>
      <c r="BZ14" s="334"/>
      <c r="CA14" s="334">
        <f t="shared" si="33"/>
        <v>0</v>
      </c>
      <c r="CB14" s="334"/>
      <c r="CC14" s="334">
        <f t="shared" si="34"/>
        <v>0</v>
      </c>
      <c r="CD14" s="334"/>
      <c r="CE14" s="334">
        <f t="shared" si="35"/>
        <v>0</v>
      </c>
      <c r="CF14" s="334"/>
      <c r="CG14" s="334">
        <f t="shared" si="36"/>
        <v>0</v>
      </c>
      <c r="CH14" s="334"/>
      <c r="CI14" s="334">
        <f t="shared" si="37"/>
        <v>0</v>
      </c>
      <c r="CJ14" s="334"/>
      <c r="CK14" s="334">
        <f t="shared" si="38"/>
        <v>0</v>
      </c>
      <c r="CL14" s="340">
        <f t="shared" si="40"/>
        <v>1715.65</v>
      </c>
      <c r="CM14" s="340">
        <f t="shared" si="40"/>
        <v>686260</v>
      </c>
      <c r="CN14" s="338"/>
      <c r="CO14" s="35"/>
      <c r="CP14" s="35"/>
      <c r="CQ14" s="35"/>
      <c r="CR14" s="35"/>
    </row>
    <row r="15" spans="1:96" ht="15">
      <c r="A15" s="334">
        <v>6</v>
      </c>
      <c r="B15" s="334" t="s">
        <v>172</v>
      </c>
      <c r="C15" s="334"/>
      <c r="D15" s="334"/>
      <c r="E15" s="334"/>
      <c r="F15" s="339" t="s">
        <v>153</v>
      </c>
      <c r="G15" s="339">
        <v>400</v>
      </c>
      <c r="H15" s="334"/>
      <c r="I15" s="334">
        <f t="shared" si="39"/>
        <v>0</v>
      </c>
      <c r="J15" s="334"/>
      <c r="K15" s="334">
        <f t="shared" si="39"/>
        <v>0</v>
      </c>
      <c r="L15" s="334"/>
      <c r="M15" s="334">
        <f t="shared" si="0"/>
        <v>0</v>
      </c>
      <c r="N15" s="334"/>
      <c r="O15" s="334">
        <f t="shared" si="1"/>
        <v>0</v>
      </c>
      <c r="P15" s="334"/>
      <c r="Q15" s="334">
        <f t="shared" si="2"/>
        <v>0</v>
      </c>
      <c r="R15" s="334"/>
      <c r="S15" s="334">
        <f t="shared" si="3"/>
        <v>0</v>
      </c>
      <c r="T15" s="334"/>
      <c r="U15" s="334">
        <f t="shared" si="4"/>
        <v>0</v>
      </c>
      <c r="V15" s="334"/>
      <c r="W15" s="334">
        <f t="shared" si="5"/>
        <v>0</v>
      </c>
      <c r="X15" s="334"/>
      <c r="Y15" s="334">
        <f t="shared" si="6"/>
        <v>0</v>
      </c>
      <c r="Z15" s="334"/>
      <c r="AA15" s="334">
        <f t="shared" si="7"/>
        <v>0</v>
      </c>
      <c r="AB15" s="334"/>
      <c r="AC15" s="334">
        <f t="shared" si="8"/>
        <v>0</v>
      </c>
      <c r="AD15" s="334"/>
      <c r="AE15" s="334">
        <f t="shared" si="9"/>
        <v>0</v>
      </c>
      <c r="AF15" s="334"/>
      <c r="AG15" s="334">
        <f t="shared" si="10"/>
        <v>0</v>
      </c>
      <c r="AH15" s="334"/>
      <c r="AI15" s="334">
        <f t="shared" si="11"/>
        <v>0</v>
      </c>
      <c r="AJ15" s="334"/>
      <c r="AK15" s="334">
        <f t="shared" si="12"/>
        <v>0</v>
      </c>
      <c r="AL15" s="334"/>
      <c r="AM15" s="334">
        <f t="shared" si="13"/>
        <v>0</v>
      </c>
      <c r="AN15" s="334"/>
      <c r="AO15" s="334">
        <f t="shared" si="14"/>
        <v>0</v>
      </c>
      <c r="AP15" s="334"/>
      <c r="AQ15" s="334">
        <f t="shared" si="15"/>
        <v>0</v>
      </c>
      <c r="AR15" s="334"/>
      <c r="AS15" s="334">
        <f t="shared" si="16"/>
        <v>0</v>
      </c>
      <c r="AT15" s="334"/>
      <c r="AU15" s="334">
        <f t="shared" si="17"/>
        <v>0</v>
      </c>
      <c r="AV15" s="334"/>
      <c r="AW15" s="334">
        <f t="shared" si="18"/>
        <v>0</v>
      </c>
      <c r="AX15" s="334"/>
      <c r="AY15" s="334">
        <f t="shared" si="19"/>
        <v>0</v>
      </c>
      <c r="AZ15" s="334"/>
      <c r="BA15" s="334">
        <f t="shared" si="20"/>
        <v>0</v>
      </c>
      <c r="BB15" s="334"/>
      <c r="BC15" s="334">
        <f t="shared" si="21"/>
        <v>0</v>
      </c>
      <c r="BD15" s="334"/>
      <c r="BE15" s="334">
        <f t="shared" si="22"/>
        <v>0</v>
      </c>
      <c r="BF15" s="334"/>
      <c r="BG15" s="334">
        <f t="shared" si="23"/>
        <v>0</v>
      </c>
      <c r="BH15" s="334"/>
      <c r="BI15" s="334">
        <f t="shared" si="24"/>
        <v>0</v>
      </c>
      <c r="BJ15" s="334"/>
      <c r="BK15" s="334">
        <f t="shared" si="25"/>
        <v>0</v>
      </c>
      <c r="BL15" s="334"/>
      <c r="BM15" s="334">
        <f t="shared" si="26"/>
        <v>0</v>
      </c>
      <c r="BN15" s="334"/>
      <c r="BO15" s="334">
        <f t="shared" si="27"/>
        <v>0</v>
      </c>
      <c r="BP15" s="334"/>
      <c r="BQ15" s="334">
        <f t="shared" si="28"/>
        <v>0</v>
      </c>
      <c r="BR15" s="334"/>
      <c r="BS15" s="334">
        <f t="shared" si="29"/>
        <v>0</v>
      </c>
      <c r="BT15" s="334"/>
      <c r="BU15" s="334">
        <f t="shared" si="30"/>
        <v>0</v>
      </c>
      <c r="BV15" s="334"/>
      <c r="BW15" s="334">
        <f t="shared" si="31"/>
        <v>0</v>
      </c>
      <c r="BX15" s="334"/>
      <c r="BY15" s="334">
        <f t="shared" si="32"/>
        <v>0</v>
      </c>
      <c r="BZ15" s="334"/>
      <c r="CA15" s="334">
        <f t="shared" si="33"/>
        <v>0</v>
      </c>
      <c r="CB15" s="334"/>
      <c r="CC15" s="334">
        <f t="shared" si="34"/>
        <v>0</v>
      </c>
      <c r="CD15" s="334"/>
      <c r="CE15" s="334">
        <f t="shared" si="35"/>
        <v>0</v>
      </c>
      <c r="CF15" s="334"/>
      <c r="CG15" s="334">
        <f t="shared" si="36"/>
        <v>0</v>
      </c>
      <c r="CH15" s="334"/>
      <c r="CI15" s="334">
        <f t="shared" si="37"/>
        <v>0</v>
      </c>
      <c r="CJ15" s="334"/>
      <c r="CK15" s="334">
        <f t="shared" si="38"/>
        <v>0</v>
      </c>
      <c r="CL15" s="340">
        <f t="shared" si="40"/>
        <v>0</v>
      </c>
      <c r="CM15" s="340">
        <f t="shared" si="40"/>
        <v>0</v>
      </c>
      <c r="CN15" s="338"/>
      <c r="CO15" s="35"/>
      <c r="CP15" s="35"/>
      <c r="CQ15" s="35"/>
      <c r="CR15" s="35"/>
    </row>
    <row r="16" spans="1:96" ht="15">
      <c r="A16" s="334">
        <v>7</v>
      </c>
      <c r="B16" s="334" t="s">
        <v>173</v>
      </c>
      <c r="C16" s="334"/>
      <c r="D16" s="334"/>
      <c r="E16" s="334"/>
      <c r="F16" s="339" t="s">
        <v>153</v>
      </c>
      <c r="G16" s="339">
        <v>1100</v>
      </c>
      <c r="H16" s="334"/>
      <c r="I16" s="334">
        <f t="shared" si="39"/>
        <v>0</v>
      </c>
      <c r="J16" s="334"/>
      <c r="K16" s="334">
        <f t="shared" si="39"/>
        <v>0</v>
      </c>
      <c r="L16" s="334"/>
      <c r="M16" s="334">
        <f t="shared" si="0"/>
        <v>0</v>
      </c>
      <c r="N16" s="334"/>
      <c r="O16" s="334">
        <f t="shared" si="1"/>
        <v>0</v>
      </c>
      <c r="P16" s="334"/>
      <c r="Q16" s="334">
        <f t="shared" si="2"/>
        <v>0</v>
      </c>
      <c r="R16" s="334"/>
      <c r="S16" s="334">
        <f t="shared" si="3"/>
        <v>0</v>
      </c>
      <c r="T16" s="334"/>
      <c r="U16" s="334">
        <f t="shared" si="4"/>
        <v>0</v>
      </c>
      <c r="V16" s="334"/>
      <c r="W16" s="334">
        <f t="shared" si="5"/>
        <v>0</v>
      </c>
      <c r="X16" s="334"/>
      <c r="Y16" s="334">
        <f t="shared" si="6"/>
        <v>0</v>
      </c>
      <c r="Z16" s="334"/>
      <c r="AA16" s="334">
        <f t="shared" si="7"/>
        <v>0</v>
      </c>
      <c r="AB16" s="334"/>
      <c r="AC16" s="334">
        <f t="shared" si="8"/>
        <v>0</v>
      </c>
      <c r="AD16" s="334"/>
      <c r="AE16" s="334">
        <f t="shared" si="9"/>
        <v>0</v>
      </c>
      <c r="AF16" s="334"/>
      <c r="AG16" s="334">
        <f t="shared" si="10"/>
        <v>0</v>
      </c>
      <c r="AH16" s="334"/>
      <c r="AI16" s="334">
        <f t="shared" si="11"/>
        <v>0</v>
      </c>
      <c r="AJ16" s="334"/>
      <c r="AK16" s="334">
        <f t="shared" si="12"/>
        <v>0</v>
      </c>
      <c r="AL16" s="334"/>
      <c r="AM16" s="334">
        <f t="shared" si="13"/>
        <v>0</v>
      </c>
      <c r="AN16" s="334"/>
      <c r="AO16" s="334">
        <f t="shared" si="14"/>
        <v>0</v>
      </c>
      <c r="AP16" s="334"/>
      <c r="AQ16" s="334">
        <f t="shared" si="15"/>
        <v>0</v>
      </c>
      <c r="AR16" s="334"/>
      <c r="AS16" s="334">
        <f t="shared" si="16"/>
        <v>0</v>
      </c>
      <c r="AT16" s="334"/>
      <c r="AU16" s="334">
        <f t="shared" si="17"/>
        <v>0</v>
      </c>
      <c r="AV16" s="334"/>
      <c r="AW16" s="334">
        <f t="shared" si="18"/>
        <v>0</v>
      </c>
      <c r="AX16" s="334"/>
      <c r="AY16" s="334">
        <f t="shared" si="19"/>
        <v>0</v>
      </c>
      <c r="AZ16" s="334"/>
      <c r="BA16" s="334">
        <f t="shared" si="20"/>
        <v>0</v>
      </c>
      <c r="BB16" s="334"/>
      <c r="BC16" s="334">
        <f t="shared" si="21"/>
        <v>0</v>
      </c>
      <c r="BD16" s="334"/>
      <c r="BE16" s="334">
        <f t="shared" si="22"/>
        <v>0</v>
      </c>
      <c r="BF16" s="334"/>
      <c r="BG16" s="334">
        <f t="shared" si="23"/>
        <v>0</v>
      </c>
      <c r="BH16" s="334"/>
      <c r="BI16" s="334">
        <f t="shared" si="24"/>
        <v>0</v>
      </c>
      <c r="BJ16" s="334"/>
      <c r="BK16" s="334">
        <f t="shared" si="25"/>
        <v>0</v>
      </c>
      <c r="BL16" s="334"/>
      <c r="BM16" s="334">
        <f t="shared" si="26"/>
        <v>0</v>
      </c>
      <c r="BN16" s="334"/>
      <c r="BO16" s="334">
        <f t="shared" si="27"/>
        <v>0</v>
      </c>
      <c r="BP16" s="334"/>
      <c r="BQ16" s="334">
        <f t="shared" si="28"/>
        <v>0</v>
      </c>
      <c r="BR16" s="334"/>
      <c r="BS16" s="334">
        <f t="shared" si="29"/>
        <v>0</v>
      </c>
      <c r="BT16" s="334"/>
      <c r="BU16" s="334">
        <f t="shared" si="30"/>
        <v>0</v>
      </c>
      <c r="BV16" s="334"/>
      <c r="BW16" s="334">
        <f t="shared" si="31"/>
        <v>0</v>
      </c>
      <c r="BX16" s="334"/>
      <c r="BY16" s="334">
        <f t="shared" si="32"/>
        <v>0</v>
      </c>
      <c r="BZ16" s="334"/>
      <c r="CA16" s="334">
        <f t="shared" si="33"/>
        <v>0</v>
      </c>
      <c r="CB16" s="334"/>
      <c r="CC16" s="334">
        <f t="shared" si="34"/>
        <v>0</v>
      </c>
      <c r="CD16" s="334"/>
      <c r="CE16" s="334">
        <f t="shared" si="35"/>
        <v>0</v>
      </c>
      <c r="CF16" s="334"/>
      <c r="CG16" s="334">
        <f t="shared" si="36"/>
        <v>0</v>
      </c>
      <c r="CH16" s="334"/>
      <c r="CI16" s="334">
        <f t="shared" si="37"/>
        <v>0</v>
      </c>
      <c r="CJ16" s="334"/>
      <c r="CK16" s="334">
        <f t="shared" si="38"/>
        <v>0</v>
      </c>
      <c r="CL16" s="340">
        <f t="shared" si="40"/>
        <v>0</v>
      </c>
      <c r="CM16" s="340">
        <f t="shared" si="40"/>
        <v>0</v>
      </c>
      <c r="CN16" s="338"/>
      <c r="CO16" s="35"/>
      <c r="CP16" s="35"/>
      <c r="CQ16" s="35"/>
      <c r="CR16" s="35"/>
    </row>
    <row r="17" spans="1:96" ht="15.75">
      <c r="A17" s="523" t="s">
        <v>174</v>
      </c>
      <c r="B17" s="524"/>
      <c r="C17" s="524"/>
      <c r="D17" s="524"/>
      <c r="E17" s="525"/>
      <c r="F17" s="339"/>
      <c r="G17" s="339"/>
      <c r="H17" s="334"/>
      <c r="I17" s="334">
        <f t="shared" si="39"/>
        <v>0</v>
      </c>
      <c r="J17" s="334"/>
      <c r="K17" s="334">
        <f t="shared" si="39"/>
        <v>0</v>
      </c>
      <c r="L17" s="334"/>
      <c r="M17" s="334">
        <f t="shared" si="0"/>
        <v>0</v>
      </c>
      <c r="N17" s="334"/>
      <c r="O17" s="334">
        <f t="shared" si="1"/>
        <v>0</v>
      </c>
      <c r="P17" s="334"/>
      <c r="Q17" s="334">
        <f t="shared" si="2"/>
        <v>0</v>
      </c>
      <c r="R17" s="334"/>
      <c r="S17" s="334">
        <f t="shared" si="3"/>
        <v>0</v>
      </c>
      <c r="T17" s="334"/>
      <c r="U17" s="334">
        <f t="shared" si="4"/>
        <v>0</v>
      </c>
      <c r="V17" s="334"/>
      <c r="W17" s="334">
        <f t="shared" si="5"/>
        <v>0</v>
      </c>
      <c r="X17" s="334"/>
      <c r="Y17" s="334">
        <f t="shared" si="6"/>
        <v>0</v>
      </c>
      <c r="Z17" s="334"/>
      <c r="AA17" s="334">
        <f t="shared" si="7"/>
        <v>0</v>
      </c>
      <c r="AB17" s="334"/>
      <c r="AC17" s="334">
        <f t="shared" si="8"/>
        <v>0</v>
      </c>
      <c r="AD17" s="334"/>
      <c r="AE17" s="334">
        <f t="shared" si="9"/>
        <v>0</v>
      </c>
      <c r="AF17" s="334"/>
      <c r="AG17" s="334">
        <f t="shared" si="10"/>
        <v>0</v>
      </c>
      <c r="AH17" s="334"/>
      <c r="AI17" s="334">
        <f t="shared" si="11"/>
        <v>0</v>
      </c>
      <c r="AJ17" s="334"/>
      <c r="AK17" s="334">
        <f t="shared" si="12"/>
        <v>0</v>
      </c>
      <c r="AL17" s="334"/>
      <c r="AM17" s="334">
        <f t="shared" si="13"/>
        <v>0</v>
      </c>
      <c r="AN17" s="334"/>
      <c r="AO17" s="334">
        <f t="shared" si="14"/>
        <v>0</v>
      </c>
      <c r="AP17" s="334"/>
      <c r="AQ17" s="334">
        <f t="shared" si="15"/>
        <v>0</v>
      </c>
      <c r="AR17" s="334"/>
      <c r="AS17" s="334">
        <f t="shared" si="16"/>
        <v>0</v>
      </c>
      <c r="AT17" s="334"/>
      <c r="AU17" s="334">
        <f t="shared" si="17"/>
        <v>0</v>
      </c>
      <c r="AV17" s="334"/>
      <c r="AW17" s="334">
        <f t="shared" si="18"/>
        <v>0</v>
      </c>
      <c r="AX17" s="334"/>
      <c r="AY17" s="334">
        <f t="shared" si="19"/>
        <v>0</v>
      </c>
      <c r="AZ17" s="334"/>
      <c r="BA17" s="334">
        <f t="shared" si="20"/>
        <v>0</v>
      </c>
      <c r="BB17" s="334"/>
      <c r="BC17" s="334">
        <f t="shared" si="21"/>
        <v>0</v>
      </c>
      <c r="BD17" s="334"/>
      <c r="BE17" s="334">
        <f t="shared" si="22"/>
        <v>0</v>
      </c>
      <c r="BF17" s="334"/>
      <c r="BG17" s="334">
        <f t="shared" si="23"/>
        <v>0</v>
      </c>
      <c r="BH17" s="334"/>
      <c r="BI17" s="334">
        <f t="shared" si="24"/>
        <v>0</v>
      </c>
      <c r="BJ17" s="334"/>
      <c r="BK17" s="334">
        <f t="shared" si="25"/>
        <v>0</v>
      </c>
      <c r="BL17" s="334"/>
      <c r="BM17" s="334">
        <f t="shared" si="26"/>
        <v>0</v>
      </c>
      <c r="BN17" s="334"/>
      <c r="BO17" s="334">
        <f t="shared" si="27"/>
        <v>0</v>
      </c>
      <c r="BP17" s="334"/>
      <c r="BQ17" s="334">
        <f t="shared" si="28"/>
        <v>0</v>
      </c>
      <c r="BR17" s="334"/>
      <c r="BS17" s="334">
        <f t="shared" si="29"/>
        <v>0</v>
      </c>
      <c r="BT17" s="334"/>
      <c r="BU17" s="334">
        <f t="shared" si="30"/>
        <v>0</v>
      </c>
      <c r="BV17" s="334"/>
      <c r="BW17" s="334">
        <f t="shared" si="31"/>
        <v>0</v>
      </c>
      <c r="BX17" s="334"/>
      <c r="BY17" s="334">
        <f t="shared" si="32"/>
        <v>0</v>
      </c>
      <c r="BZ17" s="334"/>
      <c r="CA17" s="334">
        <f t="shared" si="33"/>
        <v>0</v>
      </c>
      <c r="CB17" s="334"/>
      <c r="CC17" s="334">
        <f t="shared" si="34"/>
        <v>0</v>
      </c>
      <c r="CD17" s="334"/>
      <c r="CE17" s="334">
        <f t="shared" si="35"/>
        <v>0</v>
      </c>
      <c r="CF17" s="334"/>
      <c r="CG17" s="334">
        <f t="shared" si="36"/>
        <v>0</v>
      </c>
      <c r="CH17" s="334"/>
      <c r="CI17" s="334">
        <f t="shared" si="37"/>
        <v>0</v>
      </c>
      <c r="CJ17" s="334"/>
      <c r="CK17" s="334">
        <f t="shared" si="38"/>
        <v>0</v>
      </c>
      <c r="CL17" s="340">
        <f t="shared" si="40"/>
        <v>0</v>
      </c>
      <c r="CM17" s="340">
        <f t="shared" si="40"/>
        <v>0</v>
      </c>
      <c r="CN17" s="338"/>
      <c r="CO17" s="35"/>
      <c r="CP17" s="35"/>
      <c r="CQ17" s="35"/>
      <c r="CR17" s="35"/>
    </row>
    <row r="18" spans="1:96" ht="15">
      <c r="A18" s="334">
        <v>8</v>
      </c>
      <c r="B18" s="334" t="s">
        <v>175</v>
      </c>
      <c r="C18" s="334"/>
      <c r="D18" s="334"/>
      <c r="E18" s="334"/>
      <c r="F18" s="339" t="s">
        <v>176</v>
      </c>
      <c r="G18" s="339">
        <v>350</v>
      </c>
      <c r="H18" s="334"/>
      <c r="I18" s="334">
        <f t="shared" si="39"/>
        <v>0</v>
      </c>
      <c r="J18" s="334"/>
      <c r="K18" s="334">
        <f t="shared" si="39"/>
        <v>0</v>
      </c>
      <c r="L18" s="334"/>
      <c r="M18" s="334">
        <f t="shared" si="0"/>
        <v>0</v>
      </c>
      <c r="N18" s="334"/>
      <c r="O18" s="334">
        <f t="shared" si="1"/>
        <v>0</v>
      </c>
      <c r="P18" s="334"/>
      <c r="Q18" s="334">
        <f t="shared" si="2"/>
        <v>0</v>
      </c>
      <c r="R18" s="334"/>
      <c r="S18" s="334">
        <f t="shared" si="3"/>
        <v>0</v>
      </c>
      <c r="T18" s="334"/>
      <c r="U18" s="334">
        <f t="shared" si="4"/>
        <v>0</v>
      </c>
      <c r="V18" s="334"/>
      <c r="W18" s="334">
        <f t="shared" si="5"/>
        <v>0</v>
      </c>
      <c r="X18" s="334"/>
      <c r="Y18" s="334">
        <f t="shared" si="6"/>
        <v>0</v>
      </c>
      <c r="Z18" s="334"/>
      <c r="AA18" s="334">
        <f t="shared" si="7"/>
        <v>0</v>
      </c>
      <c r="AB18" s="334"/>
      <c r="AC18" s="334">
        <f t="shared" si="8"/>
        <v>0</v>
      </c>
      <c r="AD18" s="334"/>
      <c r="AE18" s="334">
        <f t="shared" si="9"/>
        <v>0</v>
      </c>
      <c r="AF18" s="334"/>
      <c r="AG18" s="334">
        <f t="shared" si="10"/>
        <v>0</v>
      </c>
      <c r="AH18" s="334"/>
      <c r="AI18" s="334">
        <f t="shared" si="11"/>
        <v>0</v>
      </c>
      <c r="AJ18" s="334"/>
      <c r="AK18" s="334">
        <f t="shared" si="12"/>
        <v>0</v>
      </c>
      <c r="AL18" s="334"/>
      <c r="AM18" s="334">
        <f t="shared" si="13"/>
        <v>0</v>
      </c>
      <c r="AN18" s="334"/>
      <c r="AO18" s="334">
        <f t="shared" si="14"/>
        <v>0</v>
      </c>
      <c r="AP18" s="334"/>
      <c r="AQ18" s="334">
        <f t="shared" si="15"/>
        <v>0</v>
      </c>
      <c r="AR18" s="334"/>
      <c r="AS18" s="334">
        <f t="shared" si="16"/>
        <v>0</v>
      </c>
      <c r="AT18" s="334"/>
      <c r="AU18" s="334">
        <f t="shared" si="17"/>
        <v>0</v>
      </c>
      <c r="AV18" s="334"/>
      <c r="AW18" s="334">
        <f t="shared" si="18"/>
        <v>0</v>
      </c>
      <c r="AX18" s="334"/>
      <c r="AY18" s="334">
        <f t="shared" si="19"/>
        <v>0</v>
      </c>
      <c r="AZ18" s="334"/>
      <c r="BA18" s="334">
        <f t="shared" si="20"/>
        <v>0</v>
      </c>
      <c r="BB18" s="334"/>
      <c r="BC18" s="334">
        <f t="shared" si="21"/>
        <v>0</v>
      </c>
      <c r="BD18" s="334"/>
      <c r="BE18" s="334">
        <f t="shared" si="22"/>
        <v>0</v>
      </c>
      <c r="BF18" s="334"/>
      <c r="BG18" s="334">
        <f t="shared" si="23"/>
        <v>0</v>
      </c>
      <c r="BH18" s="334"/>
      <c r="BI18" s="334">
        <f t="shared" si="24"/>
        <v>0</v>
      </c>
      <c r="BJ18" s="334"/>
      <c r="BK18" s="334">
        <f t="shared" si="25"/>
        <v>0</v>
      </c>
      <c r="BL18" s="334"/>
      <c r="BM18" s="334">
        <f t="shared" si="26"/>
        <v>0</v>
      </c>
      <c r="BN18" s="334"/>
      <c r="BO18" s="334">
        <f t="shared" si="27"/>
        <v>0</v>
      </c>
      <c r="BP18" s="334"/>
      <c r="BQ18" s="334">
        <f t="shared" si="28"/>
        <v>0</v>
      </c>
      <c r="BR18" s="334"/>
      <c r="BS18" s="334">
        <f t="shared" si="29"/>
        <v>0</v>
      </c>
      <c r="BT18" s="334"/>
      <c r="BU18" s="334">
        <f t="shared" si="30"/>
        <v>0</v>
      </c>
      <c r="BV18" s="334"/>
      <c r="BW18" s="334">
        <f t="shared" si="31"/>
        <v>0</v>
      </c>
      <c r="BX18" s="334"/>
      <c r="BY18" s="334">
        <f t="shared" si="32"/>
        <v>0</v>
      </c>
      <c r="BZ18" s="334"/>
      <c r="CA18" s="334">
        <f t="shared" si="33"/>
        <v>0</v>
      </c>
      <c r="CB18" s="334"/>
      <c r="CC18" s="334">
        <f t="shared" si="34"/>
        <v>0</v>
      </c>
      <c r="CD18" s="334"/>
      <c r="CE18" s="334">
        <f t="shared" si="35"/>
        <v>0</v>
      </c>
      <c r="CF18" s="334"/>
      <c r="CG18" s="334">
        <f t="shared" si="36"/>
        <v>0</v>
      </c>
      <c r="CH18" s="334"/>
      <c r="CI18" s="334">
        <f t="shared" si="37"/>
        <v>0</v>
      </c>
      <c r="CJ18" s="334"/>
      <c r="CK18" s="334">
        <f t="shared" si="38"/>
        <v>0</v>
      </c>
      <c r="CL18" s="340">
        <f t="shared" si="40"/>
        <v>0</v>
      </c>
      <c r="CM18" s="340">
        <f t="shared" si="40"/>
        <v>0</v>
      </c>
      <c r="CN18" s="338"/>
      <c r="CO18" s="35"/>
      <c r="CP18" s="35"/>
      <c r="CQ18" s="35"/>
      <c r="CR18" s="35"/>
    </row>
    <row r="19" spans="1:96" ht="15">
      <c r="A19" s="334">
        <v>9</v>
      </c>
      <c r="B19" s="334" t="s">
        <v>177</v>
      </c>
      <c r="C19" s="334"/>
      <c r="D19" s="334"/>
      <c r="E19" s="334"/>
      <c r="F19" s="339" t="s">
        <v>23</v>
      </c>
      <c r="G19" s="339">
        <v>4200</v>
      </c>
      <c r="H19" s="334"/>
      <c r="I19" s="334">
        <f t="shared" si="39"/>
        <v>0</v>
      </c>
      <c r="J19" s="334"/>
      <c r="K19" s="334">
        <f t="shared" si="39"/>
        <v>0</v>
      </c>
      <c r="L19" s="334"/>
      <c r="M19" s="334">
        <f t="shared" si="0"/>
        <v>0</v>
      </c>
      <c r="N19" s="334"/>
      <c r="O19" s="334">
        <f t="shared" si="1"/>
        <v>0</v>
      </c>
      <c r="P19" s="334"/>
      <c r="Q19" s="334">
        <f t="shared" si="2"/>
        <v>0</v>
      </c>
      <c r="R19" s="334"/>
      <c r="S19" s="334">
        <f t="shared" si="3"/>
        <v>0</v>
      </c>
      <c r="T19" s="334"/>
      <c r="U19" s="334">
        <f t="shared" si="4"/>
        <v>0</v>
      </c>
      <c r="V19" s="334"/>
      <c r="W19" s="334">
        <f t="shared" si="5"/>
        <v>0</v>
      </c>
      <c r="X19" s="334"/>
      <c r="Y19" s="334">
        <f t="shared" si="6"/>
        <v>0</v>
      </c>
      <c r="Z19" s="334"/>
      <c r="AA19" s="334">
        <f t="shared" si="7"/>
        <v>0</v>
      </c>
      <c r="AB19" s="334"/>
      <c r="AC19" s="334">
        <f t="shared" si="8"/>
        <v>0</v>
      </c>
      <c r="AD19" s="334"/>
      <c r="AE19" s="334">
        <f t="shared" si="9"/>
        <v>0</v>
      </c>
      <c r="AF19" s="334"/>
      <c r="AG19" s="334">
        <f t="shared" si="10"/>
        <v>0</v>
      </c>
      <c r="AH19" s="334"/>
      <c r="AI19" s="334">
        <f t="shared" si="11"/>
        <v>0</v>
      </c>
      <c r="AJ19" s="334"/>
      <c r="AK19" s="334">
        <f t="shared" si="12"/>
        <v>0</v>
      </c>
      <c r="AL19" s="334"/>
      <c r="AM19" s="334">
        <f t="shared" si="13"/>
        <v>0</v>
      </c>
      <c r="AN19" s="334"/>
      <c r="AO19" s="334">
        <f t="shared" si="14"/>
        <v>0</v>
      </c>
      <c r="AP19" s="334"/>
      <c r="AQ19" s="334">
        <f t="shared" si="15"/>
        <v>0</v>
      </c>
      <c r="AR19" s="334"/>
      <c r="AS19" s="334">
        <f t="shared" si="16"/>
        <v>0</v>
      </c>
      <c r="AT19" s="334"/>
      <c r="AU19" s="334">
        <f t="shared" si="17"/>
        <v>0</v>
      </c>
      <c r="AV19" s="334"/>
      <c r="AW19" s="334">
        <f t="shared" si="18"/>
        <v>0</v>
      </c>
      <c r="AX19" s="334"/>
      <c r="AY19" s="334">
        <f t="shared" si="19"/>
        <v>0</v>
      </c>
      <c r="AZ19" s="334"/>
      <c r="BA19" s="334">
        <f t="shared" si="20"/>
        <v>0</v>
      </c>
      <c r="BB19" s="334"/>
      <c r="BC19" s="334">
        <f t="shared" si="21"/>
        <v>0</v>
      </c>
      <c r="BD19" s="334"/>
      <c r="BE19" s="334">
        <f t="shared" si="22"/>
        <v>0</v>
      </c>
      <c r="BF19" s="334"/>
      <c r="BG19" s="334">
        <f t="shared" si="23"/>
        <v>0</v>
      </c>
      <c r="BH19" s="334"/>
      <c r="BI19" s="334">
        <f t="shared" si="24"/>
        <v>0</v>
      </c>
      <c r="BJ19" s="334"/>
      <c r="BK19" s="334">
        <f t="shared" si="25"/>
        <v>0</v>
      </c>
      <c r="BL19" s="334"/>
      <c r="BM19" s="334">
        <f t="shared" si="26"/>
        <v>0</v>
      </c>
      <c r="BN19" s="334"/>
      <c r="BO19" s="334">
        <f t="shared" si="27"/>
        <v>0</v>
      </c>
      <c r="BP19" s="334"/>
      <c r="BQ19" s="334">
        <f t="shared" si="28"/>
        <v>0</v>
      </c>
      <c r="BR19" s="334"/>
      <c r="BS19" s="334">
        <f t="shared" si="29"/>
        <v>0</v>
      </c>
      <c r="BT19" s="334"/>
      <c r="BU19" s="334">
        <f t="shared" si="30"/>
        <v>0</v>
      </c>
      <c r="BV19" s="334"/>
      <c r="BW19" s="334">
        <f t="shared" si="31"/>
        <v>0</v>
      </c>
      <c r="BX19" s="334"/>
      <c r="BY19" s="334">
        <f t="shared" si="32"/>
        <v>0</v>
      </c>
      <c r="BZ19" s="334"/>
      <c r="CA19" s="334">
        <f t="shared" si="33"/>
        <v>0</v>
      </c>
      <c r="CB19" s="334"/>
      <c r="CC19" s="334">
        <f t="shared" si="34"/>
        <v>0</v>
      </c>
      <c r="CD19" s="334"/>
      <c r="CE19" s="334">
        <f t="shared" si="35"/>
        <v>0</v>
      </c>
      <c r="CF19" s="334"/>
      <c r="CG19" s="334">
        <f t="shared" si="36"/>
        <v>0</v>
      </c>
      <c r="CH19" s="334"/>
      <c r="CI19" s="334">
        <f t="shared" si="37"/>
        <v>0</v>
      </c>
      <c r="CJ19" s="334"/>
      <c r="CK19" s="334">
        <f t="shared" si="38"/>
        <v>0</v>
      </c>
      <c r="CL19" s="340">
        <f t="shared" si="40"/>
        <v>0</v>
      </c>
      <c r="CM19" s="340">
        <f t="shared" si="40"/>
        <v>0</v>
      </c>
      <c r="CN19" s="338"/>
      <c r="CO19" s="35"/>
      <c r="CP19" s="35"/>
      <c r="CQ19" s="35"/>
      <c r="CR19" s="35"/>
    </row>
    <row r="20" spans="1:96" ht="15">
      <c r="A20" s="334">
        <v>10</v>
      </c>
      <c r="B20" s="334" t="s">
        <v>178</v>
      </c>
      <c r="C20" s="334"/>
      <c r="D20" s="334"/>
      <c r="E20" s="334"/>
      <c r="F20" s="339" t="s">
        <v>153</v>
      </c>
      <c r="G20" s="339">
        <v>4200</v>
      </c>
      <c r="H20" s="334"/>
      <c r="I20" s="334">
        <f t="shared" si="39"/>
        <v>0</v>
      </c>
      <c r="J20" s="334"/>
      <c r="K20" s="334">
        <f t="shared" si="39"/>
        <v>0</v>
      </c>
      <c r="L20" s="334"/>
      <c r="M20" s="334">
        <f t="shared" si="0"/>
        <v>0</v>
      </c>
      <c r="N20" s="334"/>
      <c r="O20" s="334">
        <f t="shared" si="1"/>
        <v>0</v>
      </c>
      <c r="P20" s="334"/>
      <c r="Q20" s="334">
        <f t="shared" si="2"/>
        <v>0</v>
      </c>
      <c r="R20" s="334"/>
      <c r="S20" s="334">
        <f t="shared" si="3"/>
        <v>0</v>
      </c>
      <c r="T20" s="334"/>
      <c r="U20" s="334">
        <f t="shared" si="4"/>
        <v>0</v>
      </c>
      <c r="V20" s="334"/>
      <c r="W20" s="334">
        <f t="shared" si="5"/>
        <v>0</v>
      </c>
      <c r="X20" s="334"/>
      <c r="Y20" s="334">
        <f t="shared" si="6"/>
        <v>0</v>
      </c>
      <c r="Z20" s="334"/>
      <c r="AA20" s="334">
        <f t="shared" si="7"/>
        <v>0</v>
      </c>
      <c r="AB20" s="334"/>
      <c r="AC20" s="334">
        <f t="shared" si="8"/>
        <v>0</v>
      </c>
      <c r="AD20" s="334"/>
      <c r="AE20" s="334">
        <f t="shared" si="9"/>
        <v>0</v>
      </c>
      <c r="AF20" s="334"/>
      <c r="AG20" s="334">
        <f t="shared" si="10"/>
        <v>0</v>
      </c>
      <c r="AH20" s="334"/>
      <c r="AI20" s="334">
        <f t="shared" si="11"/>
        <v>0</v>
      </c>
      <c r="AJ20" s="334"/>
      <c r="AK20" s="334">
        <f t="shared" si="12"/>
        <v>0</v>
      </c>
      <c r="AL20" s="334"/>
      <c r="AM20" s="334">
        <f t="shared" si="13"/>
        <v>0</v>
      </c>
      <c r="AN20" s="334"/>
      <c r="AO20" s="334">
        <f t="shared" si="14"/>
        <v>0</v>
      </c>
      <c r="AP20" s="334"/>
      <c r="AQ20" s="334">
        <f t="shared" si="15"/>
        <v>0</v>
      </c>
      <c r="AR20" s="334"/>
      <c r="AS20" s="334">
        <f t="shared" si="16"/>
        <v>0</v>
      </c>
      <c r="AT20" s="334"/>
      <c r="AU20" s="334">
        <f t="shared" si="17"/>
        <v>0</v>
      </c>
      <c r="AV20" s="334"/>
      <c r="AW20" s="334">
        <f t="shared" si="18"/>
        <v>0</v>
      </c>
      <c r="AX20" s="334"/>
      <c r="AY20" s="334">
        <f t="shared" si="19"/>
        <v>0</v>
      </c>
      <c r="AZ20" s="334"/>
      <c r="BA20" s="334">
        <f t="shared" si="20"/>
        <v>0</v>
      </c>
      <c r="BB20" s="334"/>
      <c r="BC20" s="334">
        <f t="shared" si="21"/>
        <v>0</v>
      </c>
      <c r="BD20" s="334"/>
      <c r="BE20" s="334">
        <f t="shared" si="22"/>
        <v>0</v>
      </c>
      <c r="BF20" s="334"/>
      <c r="BG20" s="334">
        <f t="shared" si="23"/>
        <v>0</v>
      </c>
      <c r="BH20" s="334"/>
      <c r="BI20" s="334">
        <f t="shared" si="24"/>
        <v>0</v>
      </c>
      <c r="BJ20" s="334"/>
      <c r="BK20" s="334">
        <f t="shared" si="25"/>
        <v>0</v>
      </c>
      <c r="BL20" s="334"/>
      <c r="BM20" s="334">
        <f t="shared" si="26"/>
        <v>0</v>
      </c>
      <c r="BN20" s="334"/>
      <c r="BO20" s="334">
        <f t="shared" si="27"/>
        <v>0</v>
      </c>
      <c r="BP20" s="334"/>
      <c r="BQ20" s="334">
        <f t="shared" si="28"/>
        <v>0</v>
      </c>
      <c r="BR20" s="334"/>
      <c r="BS20" s="334">
        <f t="shared" si="29"/>
        <v>0</v>
      </c>
      <c r="BT20" s="334"/>
      <c r="BU20" s="334">
        <f t="shared" si="30"/>
        <v>0</v>
      </c>
      <c r="BV20" s="334"/>
      <c r="BW20" s="334">
        <f t="shared" si="31"/>
        <v>0</v>
      </c>
      <c r="BX20" s="334"/>
      <c r="BY20" s="334">
        <f t="shared" si="32"/>
        <v>0</v>
      </c>
      <c r="BZ20" s="334"/>
      <c r="CA20" s="334">
        <f t="shared" si="33"/>
        <v>0</v>
      </c>
      <c r="CB20" s="334"/>
      <c r="CC20" s="334">
        <f t="shared" si="34"/>
        <v>0</v>
      </c>
      <c r="CD20" s="334"/>
      <c r="CE20" s="334">
        <f t="shared" si="35"/>
        <v>0</v>
      </c>
      <c r="CF20" s="334"/>
      <c r="CG20" s="334">
        <f t="shared" si="36"/>
        <v>0</v>
      </c>
      <c r="CH20" s="334"/>
      <c r="CI20" s="334">
        <f t="shared" si="37"/>
        <v>0</v>
      </c>
      <c r="CJ20" s="334"/>
      <c r="CK20" s="334">
        <f t="shared" si="38"/>
        <v>0</v>
      </c>
      <c r="CL20" s="340">
        <f t="shared" si="40"/>
        <v>0</v>
      </c>
      <c r="CM20" s="340">
        <f t="shared" si="40"/>
        <v>0</v>
      </c>
      <c r="CN20" s="338"/>
      <c r="CO20" s="35"/>
      <c r="CP20" s="35"/>
      <c r="CQ20" s="35"/>
      <c r="CR20" s="35"/>
    </row>
    <row r="21" spans="1:96" ht="15">
      <c r="A21" s="334">
        <v>11</v>
      </c>
      <c r="B21" s="526" t="s">
        <v>179</v>
      </c>
      <c r="C21" s="527"/>
      <c r="D21" s="527"/>
      <c r="E21" s="528"/>
      <c r="F21" s="339" t="s">
        <v>153</v>
      </c>
      <c r="G21" s="339">
        <v>600</v>
      </c>
      <c r="H21" s="334"/>
      <c r="I21" s="334">
        <f t="shared" si="39"/>
        <v>0</v>
      </c>
      <c r="J21" s="334">
        <f>4*0</f>
        <v>0</v>
      </c>
      <c r="K21" s="334">
        <f t="shared" si="39"/>
        <v>0</v>
      </c>
      <c r="L21" s="334">
        <v>6</v>
      </c>
      <c r="M21" s="334">
        <f t="shared" si="0"/>
        <v>3600</v>
      </c>
      <c r="N21" s="334"/>
      <c r="O21" s="334">
        <f t="shared" si="1"/>
        <v>0</v>
      </c>
      <c r="P21" s="334"/>
      <c r="Q21" s="334">
        <f t="shared" si="2"/>
        <v>0</v>
      </c>
      <c r="R21" s="334">
        <v>9</v>
      </c>
      <c r="S21" s="334">
        <f t="shared" si="3"/>
        <v>5400</v>
      </c>
      <c r="T21" s="334"/>
      <c r="U21" s="334">
        <f t="shared" si="4"/>
        <v>0</v>
      </c>
      <c r="V21" s="334"/>
      <c r="W21" s="334">
        <f t="shared" si="5"/>
        <v>0</v>
      </c>
      <c r="X21" s="334"/>
      <c r="Y21" s="334">
        <f t="shared" si="6"/>
        <v>0</v>
      </c>
      <c r="Z21" s="334"/>
      <c r="AA21" s="334">
        <f t="shared" si="7"/>
        <v>0</v>
      </c>
      <c r="AB21" s="334">
        <v>8</v>
      </c>
      <c r="AC21" s="334">
        <f t="shared" si="8"/>
        <v>4800</v>
      </c>
      <c r="AD21" s="334"/>
      <c r="AE21" s="334">
        <f t="shared" si="9"/>
        <v>0</v>
      </c>
      <c r="AF21" s="334"/>
      <c r="AG21" s="334">
        <f t="shared" si="10"/>
        <v>0</v>
      </c>
      <c r="AH21" s="334"/>
      <c r="AI21" s="334">
        <f t="shared" si="11"/>
        <v>0</v>
      </c>
      <c r="AJ21" s="334"/>
      <c r="AK21" s="334">
        <f t="shared" si="12"/>
        <v>0</v>
      </c>
      <c r="AL21" s="334"/>
      <c r="AM21" s="334">
        <f t="shared" si="13"/>
        <v>0</v>
      </c>
      <c r="AN21" s="334"/>
      <c r="AO21" s="334">
        <f t="shared" si="14"/>
        <v>0</v>
      </c>
      <c r="AP21" s="334"/>
      <c r="AQ21" s="334">
        <f t="shared" si="15"/>
        <v>0</v>
      </c>
      <c r="AR21" s="334"/>
      <c r="AS21" s="334">
        <f t="shared" si="16"/>
        <v>0</v>
      </c>
      <c r="AT21" s="334"/>
      <c r="AU21" s="334">
        <f t="shared" si="17"/>
        <v>0</v>
      </c>
      <c r="AV21" s="334"/>
      <c r="AW21" s="334">
        <f t="shared" si="18"/>
        <v>0</v>
      </c>
      <c r="AX21" s="334"/>
      <c r="AY21" s="334">
        <f t="shared" si="19"/>
        <v>0</v>
      </c>
      <c r="AZ21" s="334">
        <v>12</v>
      </c>
      <c r="BA21" s="334">
        <f t="shared" si="20"/>
        <v>7200</v>
      </c>
      <c r="BB21" s="334"/>
      <c r="BC21" s="334">
        <f t="shared" si="21"/>
        <v>0</v>
      </c>
      <c r="BD21" s="334"/>
      <c r="BE21" s="334">
        <f t="shared" si="22"/>
        <v>0</v>
      </c>
      <c r="BF21" s="334">
        <v>30</v>
      </c>
      <c r="BG21" s="334">
        <f t="shared" si="23"/>
        <v>18000</v>
      </c>
      <c r="BH21" s="334"/>
      <c r="BI21" s="334">
        <f t="shared" si="24"/>
        <v>0</v>
      </c>
      <c r="BJ21" s="334"/>
      <c r="BK21" s="334">
        <f t="shared" si="25"/>
        <v>0</v>
      </c>
      <c r="BL21" s="334"/>
      <c r="BM21" s="334">
        <f t="shared" si="26"/>
        <v>0</v>
      </c>
      <c r="BN21" s="334">
        <v>14</v>
      </c>
      <c r="BO21" s="334">
        <f t="shared" si="27"/>
        <v>8400</v>
      </c>
      <c r="BP21" s="334"/>
      <c r="BQ21" s="334">
        <f t="shared" si="28"/>
        <v>0</v>
      </c>
      <c r="BR21" s="334"/>
      <c r="BS21" s="334">
        <f t="shared" si="29"/>
        <v>0</v>
      </c>
      <c r="BT21" s="334"/>
      <c r="BU21" s="334">
        <f t="shared" si="30"/>
        <v>0</v>
      </c>
      <c r="BV21" s="334"/>
      <c r="BW21" s="334">
        <f t="shared" si="31"/>
        <v>0</v>
      </c>
      <c r="BX21" s="334"/>
      <c r="BY21" s="334">
        <f t="shared" si="32"/>
        <v>0</v>
      </c>
      <c r="BZ21" s="334"/>
      <c r="CA21" s="334">
        <f t="shared" si="33"/>
        <v>0</v>
      </c>
      <c r="CB21" s="334"/>
      <c r="CC21" s="334">
        <f t="shared" si="34"/>
        <v>0</v>
      </c>
      <c r="CD21" s="334"/>
      <c r="CE21" s="334">
        <f t="shared" si="35"/>
        <v>0</v>
      </c>
      <c r="CF21" s="334"/>
      <c r="CG21" s="334">
        <f t="shared" si="36"/>
        <v>0</v>
      </c>
      <c r="CH21" s="334"/>
      <c r="CI21" s="334">
        <f t="shared" si="37"/>
        <v>0</v>
      </c>
      <c r="CJ21" s="334"/>
      <c r="CK21" s="334">
        <f t="shared" si="38"/>
        <v>0</v>
      </c>
      <c r="CL21" s="340">
        <f t="shared" si="40"/>
        <v>79</v>
      </c>
      <c r="CM21" s="340">
        <f t="shared" si="40"/>
        <v>47400</v>
      </c>
      <c r="CN21" s="338"/>
      <c r="CO21" s="35"/>
      <c r="CP21" s="35"/>
      <c r="CQ21" s="35"/>
      <c r="CR21" s="35"/>
    </row>
    <row r="22" spans="1:96" ht="15">
      <c r="A22" s="334">
        <v>12</v>
      </c>
      <c r="B22" s="334" t="s">
        <v>180</v>
      </c>
      <c r="C22" s="334"/>
      <c r="D22" s="334"/>
      <c r="E22" s="334"/>
      <c r="F22" s="339" t="s">
        <v>170</v>
      </c>
      <c r="G22" s="339">
        <v>150</v>
      </c>
      <c r="H22" s="334"/>
      <c r="I22" s="334">
        <f t="shared" si="39"/>
        <v>0</v>
      </c>
      <c r="J22" s="334"/>
      <c r="K22" s="334">
        <f t="shared" si="39"/>
        <v>0</v>
      </c>
      <c r="L22" s="334">
        <v>8</v>
      </c>
      <c r="M22" s="334">
        <f t="shared" si="0"/>
        <v>1200</v>
      </c>
      <c r="N22" s="334"/>
      <c r="O22" s="334">
        <f t="shared" si="1"/>
        <v>0</v>
      </c>
      <c r="P22" s="334"/>
      <c r="Q22" s="334">
        <f t="shared" si="2"/>
        <v>0</v>
      </c>
      <c r="R22" s="334">
        <v>12</v>
      </c>
      <c r="S22" s="334">
        <f t="shared" si="3"/>
        <v>1800</v>
      </c>
      <c r="T22" s="334"/>
      <c r="U22" s="334">
        <f t="shared" si="4"/>
        <v>0</v>
      </c>
      <c r="V22" s="334"/>
      <c r="W22" s="334">
        <f t="shared" si="5"/>
        <v>0</v>
      </c>
      <c r="X22" s="334"/>
      <c r="Y22" s="334">
        <f t="shared" si="6"/>
        <v>0</v>
      </c>
      <c r="Z22" s="334"/>
      <c r="AA22" s="334">
        <f t="shared" si="7"/>
        <v>0</v>
      </c>
      <c r="AB22" s="334">
        <v>12</v>
      </c>
      <c r="AC22" s="334">
        <f t="shared" si="8"/>
        <v>1800</v>
      </c>
      <c r="AD22" s="334"/>
      <c r="AE22" s="334">
        <f t="shared" si="9"/>
        <v>0</v>
      </c>
      <c r="AF22" s="334"/>
      <c r="AG22" s="334">
        <f t="shared" si="10"/>
        <v>0</v>
      </c>
      <c r="AH22" s="334"/>
      <c r="AI22" s="334">
        <f t="shared" si="11"/>
        <v>0</v>
      </c>
      <c r="AJ22" s="334"/>
      <c r="AK22" s="334">
        <f t="shared" si="12"/>
        <v>0</v>
      </c>
      <c r="AL22" s="334"/>
      <c r="AM22" s="334">
        <f t="shared" si="13"/>
        <v>0</v>
      </c>
      <c r="AN22" s="334"/>
      <c r="AO22" s="334">
        <f t="shared" si="14"/>
        <v>0</v>
      </c>
      <c r="AP22" s="334"/>
      <c r="AQ22" s="334">
        <f t="shared" si="15"/>
        <v>0</v>
      </c>
      <c r="AR22" s="334"/>
      <c r="AS22" s="334">
        <f t="shared" si="16"/>
        <v>0</v>
      </c>
      <c r="AT22" s="334"/>
      <c r="AU22" s="334">
        <f t="shared" si="17"/>
        <v>0</v>
      </c>
      <c r="AV22" s="334"/>
      <c r="AW22" s="334">
        <f t="shared" si="18"/>
        <v>0</v>
      </c>
      <c r="AX22" s="334"/>
      <c r="AY22" s="334">
        <f t="shared" si="19"/>
        <v>0</v>
      </c>
      <c r="AZ22" s="334">
        <v>20</v>
      </c>
      <c r="BA22" s="334">
        <f t="shared" si="20"/>
        <v>3000</v>
      </c>
      <c r="BB22" s="334"/>
      <c r="BC22" s="334">
        <f t="shared" si="21"/>
        <v>0</v>
      </c>
      <c r="BD22" s="334"/>
      <c r="BE22" s="334">
        <f t="shared" si="22"/>
        <v>0</v>
      </c>
      <c r="BF22" s="334">
        <v>40</v>
      </c>
      <c r="BG22" s="334">
        <f t="shared" si="23"/>
        <v>6000</v>
      </c>
      <c r="BH22" s="334"/>
      <c r="BI22" s="334">
        <f t="shared" si="24"/>
        <v>0</v>
      </c>
      <c r="BJ22" s="334"/>
      <c r="BK22" s="334">
        <f t="shared" si="25"/>
        <v>0</v>
      </c>
      <c r="BL22" s="334"/>
      <c r="BM22" s="334">
        <f t="shared" si="26"/>
        <v>0</v>
      </c>
      <c r="BN22" s="334">
        <v>18</v>
      </c>
      <c r="BO22" s="334">
        <f t="shared" si="27"/>
        <v>2700</v>
      </c>
      <c r="BP22" s="334"/>
      <c r="BQ22" s="334">
        <f t="shared" si="28"/>
        <v>0</v>
      </c>
      <c r="BR22" s="334"/>
      <c r="BS22" s="334">
        <f t="shared" si="29"/>
        <v>0</v>
      </c>
      <c r="BT22" s="334"/>
      <c r="BU22" s="334">
        <f t="shared" si="30"/>
        <v>0</v>
      </c>
      <c r="BV22" s="334"/>
      <c r="BW22" s="334">
        <f t="shared" si="31"/>
        <v>0</v>
      </c>
      <c r="BX22" s="334"/>
      <c r="BY22" s="334">
        <f t="shared" si="32"/>
        <v>0</v>
      </c>
      <c r="BZ22" s="334"/>
      <c r="CA22" s="334">
        <f t="shared" si="33"/>
        <v>0</v>
      </c>
      <c r="CB22" s="334"/>
      <c r="CC22" s="334">
        <f t="shared" si="34"/>
        <v>0</v>
      </c>
      <c r="CD22" s="334"/>
      <c r="CE22" s="334">
        <f t="shared" si="35"/>
        <v>0</v>
      </c>
      <c r="CF22" s="334"/>
      <c r="CG22" s="334">
        <f t="shared" si="36"/>
        <v>0</v>
      </c>
      <c r="CH22" s="334"/>
      <c r="CI22" s="334">
        <f t="shared" si="37"/>
        <v>0</v>
      </c>
      <c r="CJ22" s="334"/>
      <c r="CK22" s="334">
        <f t="shared" si="38"/>
        <v>0</v>
      </c>
      <c r="CL22" s="340">
        <f t="shared" si="40"/>
        <v>110</v>
      </c>
      <c r="CM22" s="340">
        <f t="shared" si="40"/>
        <v>16500</v>
      </c>
      <c r="CN22" s="338"/>
      <c r="CO22" s="35"/>
      <c r="CP22" s="35"/>
      <c r="CQ22" s="35"/>
      <c r="CR22" s="35"/>
    </row>
    <row r="23" spans="1:96" ht="15">
      <c r="A23" s="334">
        <v>13</v>
      </c>
      <c r="B23" s="526" t="s">
        <v>181</v>
      </c>
      <c r="C23" s="527"/>
      <c r="D23" s="527"/>
      <c r="E23" s="528"/>
      <c r="F23" s="339" t="s">
        <v>153</v>
      </c>
      <c r="G23" s="339">
        <v>300</v>
      </c>
      <c r="H23" s="334"/>
      <c r="I23" s="334">
        <f t="shared" si="39"/>
        <v>0</v>
      </c>
      <c r="J23" s="334"/>
      <c r="K23" s="334">
        <f t="shared" si="39"/>
        <v>0</v>
      </c>
      <c r="L23" s="334"/>
      <c r="M23" s="334">
        <f t="shared" si="0"/>
        <v>0</v>
      </c>
      <c r="N23" s="334"/>
      <c r="O23" s="334">
        <f t="shared" si="1"/>
        <v>0</v>
      </c>
      <c r="P23" s="334"/>
      <c r="Q23" s="334">
        <f t="shared" si="2"/>
        <v>0</v>
      </c>
      <c r="R23" s="334"/>
      <c r="S23" s="334">
        <f t="shared" si="3"/>
        <v>0</v>
      </c>
      <c r="T23" s="334"/>
      <c r="U23" s="334">
        <f t="shared" si="4"/>
        <v>0</v>
      </c>
      <c r="V23" s="334"/>
      <c r="W23" s="334">
        <f t="shared" si="5"/>
        <v>0</v>
      </c>
      <c r="X23" s="334"/>
      <c r="Y23" s="334">
        <f t="shared" si="6"/>
        <v>0</v>
      </c>
      <c r="Z23" s="334"/>
      <c r="AA23" s="334">
        <f t="shared" si="7"/>
        <v>0</v>
      </c>
      <c r="AB23" s="334"/>
      <c r="AC23" s="334">
        <f t="shared" si="8"/>
        <v>0</v>
      </c>
      <c r="AD23" s="334"/>
      <c r="AE23" s="334">
        <f t="shared" si="9"/>
        <v>0</v>
      </c>
      <c r="AF23" s="334"/>
      <c r="AG23" s="334">
        <f t="shared" si="10"/>
        <v>0</v>
      </c>
      <c r="AH23" s="334"/>
      <c r="AI23" s="334">
        <f t="shared" si="11"/>
        <v>0</v>
      </c>
      <c r="AJ23" s="334"/>
      <c r="AK23" s="334">
        <f t="shared" si="12"/>
        <v>0</v>
      </c>
      <c r="AL23" s="334"/>
      <c r="AM23" s="334">
        <f t="shared" si="13"/>
        <v>0</v>
      </c>
      <c r="AN23" s="334"/>
      <c r="AO23" s="334">
        <f t="shared" si="14"/>
        <v>0</v>
      </c>
      <c r="AP23" s="334"/>
      <c r="AQ23" s="334">
        <f t="shared" si="15"/>
        <v>0</v>
      </c>
      <c r="AR23" s="334"/>
      <c r="AS23" s="334">
        <f t="shared" si="16"/>
        <v>0</v>
      </c>
      <c r="AT23" s="334"/>
      <c r="AU23" s="334">
        <f t="shared" si="17"/>
        <v>0</v>
      </c>
      <c r="AV23" s="334"/>
      <c r="AW23" s="334">
        <f t="shared" si="18"/>
        <v>0</v>
      </c>
      <c r="AX23" s="334"/>
      <c r="AY23" s="334">
        <f t="shared" si="19"/>
        <v>0</v>
      </c>
      <c r="AZ23" s="334"/>
      <c r="BA23" s="334">
        <f t="shared" si="20"/>
        <v>0</v>
      </c>
      <c r="BB23" s="334"/>
      <c r="BC23" s="334">
        <f t="shared" si="21"/>
        <v>0</v>
      </c>
      <c r="BD23" s="334"/>
      <c r="BE23" s="334">
        <f t="shared" si="22"/>
        <v>0</v>
      </c>
      <c r="BF23" s="334"/>
      <c r="BG23" s="334">
        <f t="shared" si="23"/>
        <v>0</v>
      </c>
      <c r="BH23" s="334"/>
      <c r="BI23" s="334">
        <f t="shared" si="24"/>
        <v>0</v>
      </c>
      <c r="BJ23" s="334"/>
      <c r="BK23" s="334">
        <f t="shared" si="25"/>
        <v>0</v>
      </c>
      <c r="BL23" s="334"/>
      <c r="BM23" s="334">
        <f t="shared" si="26"/>
        <v>0</v>
      </c>
      <c r="BN23" s="334"/>
      <c r="BO23" s="334">
        <f t="shared" si="27"/>
        <v>0</v>
      </c>
      <c r="BP23" s="334"/>
      <c r="BQ23" s="334">
        <f t="shared" si="28"/>
        <v>0</v>
      </c>
      <c r="BR23" s="334"/>
      <c r="BS23" s="334">
        <f t="shared" si="29"/>
        <v>0</v>
      </c>
      <c r="BT23" s="334"/>
      <c r="BU23" s="334">
        <f t="shared" si="30"/>
        <v>0</v>
      </c>
      <c r="BV23" s="334"/>
      <c r="BW23" s="334">
        <f t="shared" si="31"/>
        <v>0</v>
      </c>
      <c r="BX23" s="334"/>
      <c r="BY23" s="334">
        <f t="shared" si="32"/>
        <v>0</v>
      </c>
      <c r="BZ23" s="334"/>
      <c r="CA23" s="334">
        <f t="shared" si="33"/>
        <v>0</v>
      </c>
      <c r="CB23" s="334"/>
      <c r="CC23" s="334">
        <f t="shared" si="34"/>
        <v>0</v>
      </c>
      <c r="CD23" s="334"/>
      <c r="CE23" s="334">
        <f t="shared" si="35"/>
        <v>0</v>
      </c>
      <c r="CF23" s="334"/>
      <c r="CG23" s="334">
        <f t="shared" si="36"/>
        <v>0</v>
      </c>
      <c r="CH23" s="334"/>
      <c r="CI23" s="334">
        <f t="shared" si="37"/>
        <v>0</v>
      </c>
      <c r="CJ23" s="334"/>
      <c r="CK23" s="334">
        <f t="shared" si="38"/>
        <v>0</v>
      </c>
      <c r="CL23" s="340">
        <f t="shared" si="40"/>
        <v>0</v>
      </c>
      <c r="CM23" s="340">
        <f t="shared" si="40"/>
        <v>0</v>
      </c>
      <c r="CN23" s="338"/>
      <c r="CO23" s="35"/>
      <c r="CP23" s="35"/>
      <c r="CQ23" s="35"/>
      <c r="CR23" s="35"/>
    </row>
    <row r="24" spans="1:96" ht="15">
      <c r="A24" s="334">
        <v>14</v>
      </c>
      <c r="B24" s="526" t="s">
        <v>182</v>
      </c>
      <c r="C24" s="527"/>
      <c r="D24" s="527"/>
      <c r="E24" s="528"/>
      <c r="F24" s="339" t="s">
        <v>153</v>
      </c>
      <c r="G24" s="339">
        <v>450</v>
      </c>
      <c r="H24" s="334"/>
      <c r="I24" s="334">
        <f t="shared" si="39"/>
        <v>0</v>
      </c>
      <c r="J24" s="334">
        <v>10</v>
      </c>
      <c r="K24" s="334">
        <f t="shared" si="39"/>
        <v>4500</v>
      </c>
      <c r="L24" s="334"/>
      <c r="M24" s="334">
        <f t="shared" si="0"/>
        <v>0</v>
      </c>
      <c r="N24" s="334"/>
      <c r="O24" s="334">
        <f t="shared" si="1"/>
        <v>0</v>
      </c>
      <c r="P24" s="334"/>
      <c r="Q24" s="334">
        <f t="shared" si="2"/>
        <v>0</v>
      </c>
      <c r="R24" s="334">
        <v>60</v>
      </c>
      <c r="S24" s="334">
        <f t="shared" si="3"/>
        <v>27000</v>
      </c>
      <c r="T24" s="334"/>
      <c r="U24" s="334">
        <f t="shared" si="4"/>
        <v>0</v>
      </c>
      <c r="V24" s="334"/>
      <c r="W24" s="334">
        <f t="shared" si="5"/>
        <v>0</v>
      </c>
      <c r="X24" s="334"/>
      <c r="Y24" s="334">
        <f t="shared" si="6"/>
        <v>0</v>
      </c>
      <c r="Z24" s="334"/>
      <c r="AA24" s="334">
        <f t="shared" si="7"/>
        <v>0</v>
      </c>
      <c r="AB24" s="334"/>
      <c r="AC24" s="334">
        <f t="shared" si="8"/>
        <v>0</v>
      </c>
      <c r="AD24" s="334"/>
      <c r="AE24" s="334">
        <f t="shared" si="9"/>
        <v>0</v>
      </c>
      <c r="AF24" s="334">
        <v>10</v>
      </c>
      <c r="AG24" s="334">
        <f t="shared" si="10"/>
        <v>4500</v>
      </c>
      <c r="AH24" s="334"/>
      <c r="AI24" s="334">
        <f t="shared" si="11"/>
        <v>0</v>
      </c>
      <c r="AJ24" s="334"/>
      <c r="AK24" s="334">
        <f t="shared" si="12"/>
        <v>0</v>
      </c>
      <c r="AL24" s="334"/>
      <c r="AM24" s="334">
        <f t="shared" si="13"/>
        <v>0</v>
      </c>
      <c r="AN24" s="334">
        <v>46</v>
      </c>
      <c r="AO24" s="334">
        <f t="shared" si="14"/>
        <v>20700</v>
      </c>
      <c r="AP24" s="334"/>
      <c r="AQ24" s="334">
        <f t="shared" si="15"/>
        <v>0</v>
      </c>
      <c r="AR24" s="334"/>
      <c r="AS24" s="334">
        <f t="shared" si="16"/>
        <v>0</v>
      </c>
      <c r="AT24" s="334"/>
      <c r="AU24" s="334">
        <f t="shared" si="17"/>
        <v>0</v>
      </c>
      <c r="AV24" s="334"/>
      <c r="AW24" s="334">
        <f t="shared" si="18"/>
        <v>0</v>
      </c>
      <c r="AX24" s="334"/>
      <c r="AY24" s="334">
        <f t="shared" si="19"/>
        <v>0</v>
      </c>
      <c r="AZ24" s="334"/>
      <c r="BA24" s="334">
        <f t="shared" si="20"/>
        <v>0</v>
      </c>
      <c r="BB24" s="334"/>
      <c r="BC24" s="334">
        <f t="shared" si="21"/>
        <v>0</v>
      </c>
      <c r="BD24" s="334"/>
      <c r="BE24" s="334">
        <f t="shared" si="22"/>
        <v>0</v>
      </c>
      <c r="BF24" s="334"/>
      <c r="BG24" s="334">
        <f t="shared" si="23"/>
        <v>0</v>
      </c>
      <c r="BH24" s="334"/>
      <c r="BI24" s="334">
        <f t="shared" si="24"/>
        <v>0</v>
      </c>
      <c r="BJ24" s="334"/>
      <c r="BK24" s="334">
        <f t="shared" si="25"/>
        <v>0</v>
      </c>
      <c r="BL24" s="334"/>
      <c r="BM24" s="334">
        <f t="shared" si="26"/>
        <v>0</v>
      </c>
      <c r="BN24" s="334"/>
      <c r="BO24" s="334">
        <f t="shared" si="27"/>
        <v>0</v>
      </c>
      <c r="BP24" s="334"/>
      <c r="BQ24" s="334">
        <f t="shared" si="28"/>
        <v>0</v>
      </c>
      <c r="BR24" s="334"/>
      <c r="BS24" s="334">
        <f t="shared" si="29"/>
        <v>0</v>
      </c>
      <c r="BT24" s="334"/>
      <c r="BU24" s="334">
        <f t="shared" si="30"/>
        <v>0</v>
      </c>
      <c r="BV24" s="334"/>
      <c r="BW24" s="334">
        <f t="shared" si="31"/>
        <v>0</v>
      </c>
      <c r="BX24" s="334"/>
      <c r="BY24" s="334">
        <f t="shared" si="32"/>
        <v>0</v>
      </c>
      <c r="BZ24" s="334"/>
      <c r="CA24" s="334">
        <f t="shared" si="33"/>
        <v>0</v>
      </c>
      <c r="CB24" s="334"/>
      <c r="CC24" s="334">
        <f t="shared" si="34"/>
        <v>0</v>
      </c>
      <c r="CD24" s="334"/>
      <c r="CE24" s="334">
        <f t="shared" si="35"/>
        <v>0</v>
      </c>
      <c r="CF24" s="334"/>
      <c r="CG24" s="334">
        <f t="shared" si="36"/>
        <v>0</v>
      </c>
      <c r="CH24" s="334"/>
      <c r="CI24" s="334">
        <f t="shared" si="37"/>
        <v>0</v>
      </c>
      <c r="CJ24" s="334"/>
      <c r="CK24" s="334">
        <f t="shared" si="38"/>
        <v>0</v>
      </c>
      <c r="CL24" s="340">
        <f t="shared" si="40"/>
        <v>126</v>
      </c>
      <c r="CM24" s="340">
        <f t="shared" si="40"/>
        <v>56700</v>
      </c>
      <c r="CN24" s="338"/>
      <c r="CO24" s="35"/>
      <c r="CP24" s="35"/>
      <c r="CQ24" s="35"/>
      <c r="CR24" s="35"/>
    </row>
    <row r="25" spans="1:96" ht="15">
      <c r="A25" s="334">
        <v>15</v>
      </c>
      <c r="B25" s="526" t="s">
        <v>183</v>
      </c>
      <c r="C25" s="527"/>
      <c r="D25" s="527"/>
      <c r="E25" s="528"/>
      <c r="F25" s="339" t="s">
        <v>153</v>
      </c>
      <c r="G25" s="339">
        <v>40</v>
      </c>
      <c r="H25" s="334"/>
      <c r="I25" s="334">
        <f t="shared" si="39"/>
        <v>0</v>
      </c>
      <c r="J25" s="334">
        <v>220</v>
      </c>
      <c r="K25" s="334">
        <f t="shared" si="39"/>
        <v>8800</v>
      </c>
      <c r="L25" s="334"/>
      <c r="M25" s="334">
        <f t="shared" si="0"/>
        <v>0</v>
      </c>
      <c r="N25" s="334"/>
      <c r="O25" s="334">
        <f t="shared" si="1"/>
        <v>0</v>
      </c>
      <c r="P25" s="334"/>
      <c r="Q25" s="334">
        <f t="shared" si="2"/>
        <v>0</v>
      </c>
      <c r="R25" s="334">
        <v>350</v>
      </c>
      <c r="S25" s="334">
        <f t="shared" si="3"/>
        <v>14000</v>
      </c>
      <c r="T25" s="334"/>
      <c r="U25" s="334">
        <f t="shared" si="4"/>
        <v>0</v>
      </c>
      <c r="V25" s="334"/>
      <c r="W25" s="334">
        <f t="shared" si="5"/>
        <v>0</v>
      </c>
      <c r="X25" s="334"/>
      <c r="Y25" s="334">
        <f t="shared" si="6"/>
        <v>0</v>
      </c>
      <c r="Z25" s="334"/>
      <c r="AA25" s="334">
        <f t="shared" si="7"/>
        <v>0</v>
      </c>
      <c r="AB25" s="334"/>
      <c r="AC25" s="334">
        <f t="shared" si="8"/>
        <v>0</v>
      </c>
      <c r="AD25" s="334"/>
      <c r="AE25" s="334">
        <f t="shared" si="9"/>
        <v>0</v>
      </c>
      <c r="AF25" s="334">
        <v>180</v>
      </c>
      <c r="AG25" s="334">
        <f t="shared" si="10"/>
        <v>7200</v>
      </c>
      <c r="AH25" s="334"/>
      <c r="AI25" s="334">
        <f t="shared" si="11"/>
        <v>0</v>
      </c>
      <c r="AJ25" s="334"/>
      <c r="AK25" s="334">
        <f t="shared" si="12"/>
        <v>0</v>
      </c>
      <c r="AL25" s="334"/>
      <c r="AM25" s="334">
        <f t="shared" si="13"/>
        <v>0</v>
      </c>
      <c r="AN25" s="334">
        <v>200</v>
      </c>
      <c r="AO25" s="334">
        <f t="shared" si="14"/>
        <v>8000</v>
      </c>
      <c r="AP25" s="334"/>
      <c r="AQ25" s="334">
        <f t="shared" si="15"/>
        <v>0</v>
      </c>
      <c r="AR25" s="334"/>
      <c r="AS25" s="334">
        <f t="shared" si="16"/>
        <v>0</v>
      </c>
      <c r="AT25" s="334"/>
      <c r="AU25" s="334">
        <f t="shared" si="17"/>
        <v>0</v>
      </c>
      <c r="AV25" s="334"/>
      <c r="AW25" s="334">
        <f t="shared" si="18"/>
        <v>0</v>
      </c>
      <c r="AX25" s="334"/>
      <c r="AY25" s="334">
        <f t="shared" si="19"/>
        <v>0</v>
      </c>
      <c r="AZ25" s="334"/>
      <c r="BA25" s="334">
        <f t="shared" si="20"/>
        <v>0</v>
      </c>
      <c r="BB25" s="334"/>
      <c r="BC25" s="334">
        <f t="shared" si="21"/>
        <v>0</v>
      </c>
      <c r="BD25" s="334"/>
      <c r="BE25" s="334">
        <f t="shared" si="22"/>
        <v>0</v>
      </c>
      <c r="BF25" s="334"/>
      <c r="BG25" s="334">
        <f t="shared" si="23"/>
        <v>0</v>
      </c>
      <c r="BH25" s="334"/>
      <c r="BI25" s="334">
        <f t="shared" si="24"/>
        <v>0</v>
      </c>
      <c r="BJ25" s="334"/>
      <c r="BK25" s="334">
        <f t="shared" si="25"/>
        <v>0</v>
      </c>
      <c r="BL25" s="334"/>
      <c r="BM25" s="334">
        <f t="shared" si="26"/>
        <v>0</v>
      </c>
      <c r="BN25" s="334"/>
      <c r="BO25" s="334">
        <f t="shared" si="27"/>
        <v>0</v>
      </c>
      <c r="BP25" s="334"/>
      <c r="BQ25" s="334">
        <f t="shared" si="28"/>
        <v>0</v>
      </c>
      <c r="BR25" s="334"/>
      <c r="BS25" s="334">
        <f t="shared" si="29"/>
        <v>0</v>
      </c>
      <c r="BT25" s="334"/>
      <c r="BU25" s="334">
        <f t="shared" si="30"/>
        <v>0</v>
      </c>
      <c r="BV25" s="334"/>
      <c r="BW25" s="334">
        <f t="shared" si="31"/>
        <v>0</v>
      </c>
      <c r="BX25" s="334"/>
      <c r="BY25" s="334">
        <f t="shared" si="32"/>
        <v>0</v>
      </c>
      <c r="BZ25" s="334"/>
      <c r="CA25" s="334">
        <f t="shared" si="33"/>
        <v>0</v>
      </c>
      <c r="CB25" s="334"/>
      <c r="CC25" s="334">
        <f t="shared" si="34"/>
        <v>0</v>
      </c>
      <c r="CD25" s="334"/>
      <c r="CE25" s="334">
        <f t="shared" si="35"/>
        <v>0</v>
      </c>
      <c r="CF25" s="334"/>
      <c r="CG25" s="334">
        <f t="shared" si="36"/>
        <v>0</v>
      </c>
      <c r="CH25" s="334"/>
      <c r="CI25" s="334">
        <f t="shared" si="37"/>
        <v>0</v>
      </c>
      <c r="CJ25" s="334"/>
      <c r="CK25" s="334">
        <f t="shared" si="38"/>
        <v>0</v>
      </c>
      <c r="CL25" s="340">
        <f t="shared" si="40"/>
        <v>950</v>
      </c>
      <c r="CM25" s="340">
        <f t="shared" si="40"/>
        <v>38000</v>
      </c>
      <c r="CN25" s="338"/>
      <c r="CO25" s="35"/>
      <c r="CP25" s="35"/>
      <c r="CQ25" s="35"/>
      <c r="CR25" s="35"/>
    </row>
    <row r="26" spans="1:96" ht="15">
      <c r="A26" s="334">
        <v>16</v>
      </c>
      <c r="B26" s="526" t="s">
        <v>184</v>
      </c>
      <c r="C26" s="527"/>
      <c r="D26" s="527"/>
      <c r="E26" s="528"/>
      <c r="F26" s="339" t="s">
        <v>153</v>
      </c>
      <c r="G26" s="339">
        <v>250</v>
      </c>
      <c r="H26" s="334"/>
      <c r="I26" s="334">
        <f t="shared" si="39"/>
        <v>0</v>
      </c>
      <c r="J26" s="334"/>
      <c r="K26" s="334">
        <f t="shared" si="39"/>
        <v>0</v>
      </c>
      <c r="L26" s="334"/>
      <c r="M26" s="334">
        <f t="shared" si="0"/>
        <v>0</v>
      </c>
      <c r="N26" s="334"/>
      <c r="O26" s="334">
        <f t="shared" si="1"/>
        <v>0</v>
      </c>
      <c r="P26" s="334"/>
      <c r="Q26" s="334">
        <f t="shared" si="2"/>
        <v>0</v>
      </c>
      <c r="R26" s="334"/>
      <c r="S26" s="334">
        <f t="shared" si="3"/>
        <v>0</v>
      </c>
      <c r="T26" s="334"/>
      <c r="U26" s="334">
        <f t="shared" si="4"/>
        <v>0</v>
      </c>
      <c r="V26" s="334"/>
      <c r="W26" s="334">
        <f t="shared" si="5"/>
        <v>0</v>
      </c>
      <c r="X26" s="334"/>
      <c r="Y26" s="334">
        <f t="shared" si="6"/>
        <v>0</v>
      </c>
      <c r="Z26" s="334"/>
      <c r="AA26" s="334">
        <f t="shared" si="7"/>
        <v>0</v>
      </c>
      <c r="AB26" s="334"/>
      <c r="AC26" s="334">
        <f t="shared" si="8"/>
        <v>0</v>
      </c>
      <c r="AD26" s="334"/>
      <c r="AE26" s="334">
        <f t="shared" si="9"/>
        <v>0</v>
      </c>
      <c r="AF26" s="334"/>
      <c r="AG26" s="334">
        <f t="shared" si="10"/>
        <v>0</v>
      </c>
      <c r="AH26" s="334"/>
      <c r="AI26" s="334">
        <f t="shared" si="11"/>
        <v>0</v>
      </c>
      <c r="AJ26" s="334"/>
      <c r="AK26" s="334">
        <f t="shared" si="12"/>
        <v>0</v>
      </c>
      <c r="AL26" s="334"/>
      <c r="AM26" s="334">
        <f t="shared" si="13"/>
        <v>0</v>
      </c>
      <c r="AN26" s="334"/>
      <c r="AO26" s="334">
        <f t="shared" si="14"/>
        <v>0</v>
      </c>
      <c r="AP26" s="334"/>
      <c r="AQ26" s="334">
        <f t="shared" si="15"/>
        <v>0</v>
      </c>
      <c r="AR26" s="334"/>
      <c r="AS26" s="334">
        <f t="shared" si="16"/>
        <v>0</v>
      </c>
      <c r="AT26" s="334"/>
      <c r="AU26" s="334">
        <f t="shared" si="17"/>
        <v>0</v>
      </c>
      <c r="AV26" s="334"/>
      <c r="AW26" s="334">
        <f t="shared" si="18"/>
        <v>0</v>
      </c>
      <c r="AX26" s="334"/>
      <c r="AY26" s="334">
        <f t="shared" si="19"/>
        <v>0</v>
      </c>
      <c r="AZ26" s="334"/>
      <c r="BA26" s="334">
        <f t="shared" si="20"/>
        <v>0</v>
      </c>
      <c r="BB26" s="334"/>
      <c r="BC26" s="334">
        <f t="shared" si="21"/>
        <v>0</v>
      </c>
      <c r="BD26" s="334"/>
      <c r="BE26" s="334">
        <f t="shared" si="22"/>
        <v>0</v>
      </c>
      <c r="BF26" s="334"/>
      <c r="BG26" s="334">
        <f t="shared" si="23"/>
        <v>0</v>
      </c>
      <c r="BH26" s="334"/>
      <c r="BI26" s="334">
        <f t="shared" si="24"/>
        <v>0</v>
      </c>
      <c r="BJ26" s="334"/>
      <c r="BK26" s="334">
        <f t="shared" si="25"/>
        <v>0</v>
      </c>
      <c r="BL26" s="334"/>
      <c r="BM26" s="334">
        <f t="shared" si="26"/>
        <v>0</v>
      </c>
      <c r="BN26" s="334"/>
      <c r="BO26" s="334">
        <f t="shared" si="27"/>
        <v>0</v>
      </c>
      <c r="BP26" s="334"/>
      <c r="BQ26" s="334">
        <f t="shared" si="28"/>
        <v>0</v>
      </c>
      <c r="BR26" s="334"/>
      <c r="BS26" s="334">
        <f t="shared" si="29"/>
        <v>0</v>
      </c>
      <c r="BT26" s="334"/>
      <c r="BU26" s="334">
        <f t="shared" si="30"/>
        <v>0</v>
      </c>
      <c r="BV26" s="334"/>
      <c r="BW26" s="334">
        <f t="shared" si="31"/>
        <v>0</v>
      </c>
      <c r="BX26" s="334"/>
      <c r="BY26" s="334">
        <f t="shared" si="32"/>
        <v>0</v>
      </c>
      <c r="BZ26" s="334"/>
      <c r="CA26" s="334">
        <f t="shared" si="33"/>
        <v>0</v>
      </c>
      <c r="CB26" s="334"/>
      <c r="CC26" s="334">
        <f t="shared" si="34"/>
        <v>0</v>
      </c>
      <c r="CD26" s="334"/>
      <c r="CE26" s="334">
        <f t="shared" si="35"/>
        <v>0</v>
      </c>
      <c r="CF26" s="334"/>
      <c r="CG26" s="334">
        <f t="shared" si="36"/>
        <v>0</v>
      </c>
      <c r="CH26" s="334"/>
      <c r="CI26" s="334">
        <f t="shared" si="37"/>
        <v>0</v>
      </c>
      <c r="CJ26" s="334"/>
      <c r="CK26" s="334">
        <f t="shared" si="38"/>
        <v>0</v>
      </c>
      <c r="CL26" s="340">
        <f t="shared" si="40"/>
        <v>0</v>
      </c>
      <c r="CM26" s="340">
        <f t="shared" si="40"/>
        <v>0</v>
      </c>
      <c r="CN26" s="338"/>
      <c r="CO26" s="35"/>
      <c r="CP26" s="35"/>
      <c r="CQ26" s="35"/>
      <c r="CR26" s="35"/>
    </row>
    <row r="27" spans="1:96" ht="15">
      <c r="A27" s="334">
        <v>17</v>
      </c>
      <c r="B27" s="334" t="s">
        <v>185</v>
      </c>
      <c r="C27" s="334"/>
      <c r="D27" s="334"/>
      <c r="E27" s="334"/>
      <c r="F27" s="339" t="s">
        <v>153</v>
      </c>
      <c r="G27" s="339">
        <v>3700</v>
      </c>
      <c r="H27" s="334"/>
      <c r="I27" s="334">
        <f aca="true" t="shared" si="41" ref="I27:K42">$G27*H27</f>
        <v>0</v>
      </c>
      <c r="J27" s="334"/>
      <c r="K27" s="334">
        <f t="shared" si="41"/>
        <v>0</v>
      </c>
      <c r="L27" s="334"/>
      <c r="M27" s="334">
        <f t="shared" si="0"/>
        <v>0</v>
      </c>
      <c r="N27" s="334"/>
      <c r="O27" s="334">
        <f t="shared" si="1"/>
        <v>0</v>
      </c>
      <c r="P27" s="334"/>
      <c r="Q27" s="334">
        <f t="shared" si="2"/>
        <v>0</v>
      </c>
      <c r="R27" s="334"/>
      <c r="S27" s="334">
        <f t="shared" si="3"/>
        <v>0</v>
      </c>
      <c r="T27" s="334"/>
      <c r="U27" s="334">
        <f t="shared" si="4"/>
        <v>0</v>
      </c>
      <c r="V27" s="334"/>
      <c r="W27" s="334">
        <f t="shared" si="5"/>
        <v>0</v>
      </c>
      <c r="X27" s="334"/>
      <c r="Y27" s="334">
        <f t="shared" si="6"/>
        <v>0</v>
      </c>
      <c r="Z27" s="334"/>
      <c r="AA27" s="334">
        <f t="shared" si="7"/>
        <v>0</v>
      </c>
      <c r="AB27" s="334"/>
      <c r="AC27" s="334">
        <f t="shared" si="8"/>
        <v>0</v>
      </c>
      <c r="AD27" s="334"/>
      <c r="AE27" s="334">
        <f t="shared" si="9"/>
        <v>0</v>
      </c>
      <c r="AF27" s="334"/>
      <c r="AG27" s="334">
        <f t="shared" si="10"/>
        <v>0</v>
      </c>
      <c r="AH27" s="334"/>
      <c r="AI27" s="334">
        <f t="shared" si="11"/>
        <v>0</v>
      </c>
      <c r="AJ27" s="334"/>
      <c r="AK27" s="334">
        <f t="shared" si="12"/>
        <v>0</v>
      </c>
      <c r="AL27" s="334"/>
      <c r="AM27" s="334">
        <f t="shared" si="13"/>
        <v>0</v>
      </c>
      <c r="AN27" s="334"/>
      <c r="AO27" s="334">
        <f t="shared" si="14"/>
        <v>0</v>
      </c>
      <c r="AP27" s="334"/>
      <c r="AQ27" s="334">
        <f t="shared" si="15"/>
        <v>0</v>
      </c>
      <c r="AR27" s="334"/>
      <c r="AS27" s="334">
        <f t="shared" si="16"/>
        <v>0</v>
      </c>
      <c r="AT27" s="334"/>
      <c r="AU27" s="334">
        <f t="shared" si="17"/>
        <v>0</v>
      </c>
      <c r="AV27" s="334"/>
      <c r="AW27" s="334">
        <f t="shared" si="18"/>
        <v>0</v>
      </c>
      <c r="AX27" s="334"/>
      <c r="AY27" s="334">
        <f t="shared" si="19"/>
        <v>0</v>
      </c>
      <c r="AZ27" s="334"/>
      <c r="BA27" s="334">
        <f t="shared" si="20"/>
        <v>0</v>
      </c>
      <c r="BB27" s="334"/>
      <c r="BC27" s="334">
        <f t="shared" si="21"/>
        <v>0</v>
      </c>
      <c r="BD27" s="334"/>
      <c r="BE27" s="334">
        <f t="shared" si="22"/>
        <v>0</v>
      </c>
      <c r="BF27" s="334"/>
      <c r="BG27" s="334">
        <f t="shared" si="23"/>
        <v>0</v>
      </c>
      <c r="BH27" s="334"/>
      <c r="BI27" s="334">
        <f t="shared" si="24"/>
        <v>0</v>
      </c>
      <c r="BJ27" s="334"/>
      <c r="BK27" s="334">
        <f t="shared" si="25"/>
        <v>0</v>
      </c>
      <c r="BL27" s="334"/>
      <c r="BM27" s="334">
        <f t="shared" si="26"/>
        <v>0</v>
      </c>
      <c r="BN27" s="334"/>
      <c r="BO27" s="334">
        <f t="shared" si="27"/>
        <v>0</v>
      </c>
      <c r="BP27" s="334"/>
      <c r="BQ27" s="334">
        <f t="shared" si="28"/>
        <v>0</v>
      </c>
      <c r="BR27" s="334"/>
      <c r="BS27" s="334">
        <f t="shared" si="29"/>
        <v>0</v>
      </c>
      <c r="BT27" s="334"/>
      <c r="BU27" s="334">
        <f t="shared" si="30"/>
        <v>0</v>
      </c>
      <c r="BV27" s="334"/>
      <c r="BW27" s="334">
        <f t="shared" si="31"/>
        <v>0</v>
      </c>
      <c r="BX27" s="334"/>
      <c r="BY27" s="334">
        <f t="shared" si="32"/>
        <v>0</v>
      </c>
      <c r="BZ27" s="334"/>
      <c r="CA27" s="334">
        <f t="shared" si="33"/>
        <v>0</v>
      </c>
      <c r="CB27" s="334"/>
      <c r="CC27" s="334">
        <f t="shared" si="34"/>
        <v>0</v>
      </c>
      <c r="CD27" s="334"/>
      <c r="CE27" s="334">
        <f t="shared" si="35"/>
        <v>0</v>
      </c>
      <c r="CF27" s="334"/>
      <c r="CG27" s="334">
        <f t="shared" si="36"/>
        <v>0</v>
      </c>
      <c r="CH27" s="334"/>
      <c r="CI27" s="334">
        <f t="shared" si="37"/>
        <v>0</v>
      </c>
      <c r="CJ27" s="334"/>
      <c r="CK27" s="334">
        <f t="shared" si="38"/>
        <v>0</v>
      </c>
      <c r="CL27" s="340">
        <f t="shared" si="40"/>
        <v>0</v>
      </c>
      <c r="CM27" s="340">
        <f t="shared" si="40"/>
        <v>0</v>
      </c>
      <c r="CN27" s="338"/>
      <c r="CO27" s="35"/>
      <c r="CP27" s="35"/>
      <c r="CQ27" s="35"/>
      <c r="CR27" s="35"/>
    </row>
    <row r="28" spans="1:96" ht="15">
      <c r="A28" s="334">
        <v>18</v>
      </c>
      <c r="B28" s="334" t="s">
        <v>186</v>
      </c>
      <c r="C28" s="334"/>
      <c r="D28" s="334"/>
      <c r="E28" s="334"/>
      <c r="F28" s="339" t="s">
        <v>170</v>
      </c>
      <c r="G28" s="339">
        <v>440</v>
      </c>
      <c r="H28" s="334"/>
      <c r="I28" s="334">
        <f t="shared" si="41"/>
        <v>0</v>
      </c>
      <c r="J28" s="334"/>
      <c r="K28" s="334">
        <f t="shared" si="41"/>
        <v>0</v>
      </c>
      <c r="L28" s="334"/>
      <c r="M28" s="334">
        <f t="shared" si="0"/>
        <v>0</v>
      </c>
      <c r="N28" s="334"/>
      <c r="O28" s="334">
        <f t="shared" si="1"/>
        <v>0</v>
      </c>
      <c r="P28" s="334"/>
      <c r="Q28" s="334">
        <f t="shared" si="2"/>
        <v>0</v>
      </c>
      <c r="R28" s="334"/>
      <c r="S28" s="334">
        <f t="shared" si="3"/>
        <v>0</v>
      </c>
      <c r="T28" s="334"/>
      <c r="U28" s="334">
        <f t="shared" si="4"/>
        <v>0</v>
      </c>
      <c r="V28" s="334"/>
      <c r="W28" s="334">
        <f t="shared" si="5"/>
        <v>0</v>
      </c>
      <c r="X28" s="334"/>
      <c r="Y28" s="334">
        <f t="shared" si="6"/>
        <v>0</v>
      </c>
      <c r="Z28" s="334"/>
      <c r="AA28" s="334">
        <f t="shared" si="7"/>
        <v>0</v>
      </c>
      <c r="AB28" s="334"/>
      <c r="AC28" s="334">
        <f t="shared" si="8"/>
        <v>0</v>
      </c>
      <c r="AD28" s="334"/>
      <c r="AE28" s="334">
        <f t="shared" si="9"/>
        <v>0</v>
      </c>
      <c r="AF28" s="334"/>
      <c r="AG28" s="334">
        <f t="shared" si="10"/>
        <v>0</v>
      </c>
      <c r="AH28" s="334"/>
      <c r="AI28" s="334">
        <f t="shared" si="11"/>
        <v>0</v>
      </c>
      <c r="AJ28" s="334"/>
      <c r="AK28" s="334">
        <f t="shared" si="12"/>
        <v>0</v>
      </c>
      <c r="AL28" s="334"/>
      <c r="AM28" s="334">
        <f t="shared" si="13"/>
        <v>0</v>
      </c>
      <c r="AN28" s="334"/>
      <c r="AO28" s="334">
        <f t="shared" si="14"/>
        <v>0</v>
      </c>
      <c r="AP28" s="334"/>
      <c r="AQ28" s="334">
        <f t="shared" si="15"/>
        <v>0</v>
      </c>
      <c r="AR28" s="334"/>
      <c r="AS28" s="334">
        <f t="shared" si="16"/>
        <v>0</v>
      </c>
      <c r="AT28" s="334"/>
      <c r="AU28" s="334">
        <f t="shared" si="17"/>
        <v>0</v>
      </c>
      <c r="AV28" s="334"/>
      <c r="AW28" s="334">
        <f t="shared" si="18"/>
        <v>0</v>
      </c>
      <c r="AX28" s="334"/>
      <c r="AY28" s="334">
        <f t="shared" si="19"/>
        <v>0</v>
      </c>
      <c r="AZ28" s="334"/>
      <c r="BA28" s="334">
        <f t="shared" si="20"/>
        <v>0</v>
      </c>
      <c r="BB28" s="334"/>
      <c r="BC28" s="334">
        <f t="shared" si="21"/>
        <v>0</v>
      </c>
      <c r="BD28" s="334"/>
      <c r="BE28" s="334">
        <f t="shared" si="22"/>
        <v>0</v>
      </c>
      <c r="BF28" s="334"/>
      <c r="BG28" s="334">
        <f t="shared" si="23"/>
        <v>0</v>
      </c>
      <c r="BH28" s="334"/>
      <c r="BI28" s="334">
        <f t="shared" si="24"/>
        <v>0</v>
      </c>
      <c r="BJ28" s="334"/>
      <c r="BK28" s="334">
        <f t="shared" si="25"/>
        <v>0</v>
      </c>
      <c r="BL28" s="334"/>
      <c r="BM28" s="334">
        <f t="shared" si="26"/>
        <v>0</v>
      </c>
      <c r="BN28" s="334"/>
      <c r="BO28" s="334">
        <f t="shared" si="27"/>
        <v>0</v>
      </c>
      <c r="BP28" s="334"/>
      <c r="BQ28" s="334">
        <f t="shared" si="28"/>
        <v>0</v>
      </c>
      <c r="BR28" s="334"/>
      <c r="BS28" s="334">
        <f t="shared" si="29"/>
        <v>0</v>
      </c>
      <c r="BT28" s="334"/>
      <c r="BU28" s="334">
        <f t="shared" si="30"/>
        <v>0</v>
      </c>
      <c r="BV28" s="334"/>
      <c r="BW28" s="334">
        <f t="shared" si="31"/>
        <v>0</v>
      </c>
      <c r="BX28" s="334"/>
      <c r="BY28" s="334">
        <f t="shared" si="32"/>
        <v>0</v>
      </c>
      <c r="BZ28" s="334"/>
      <c r="CA28" s="334">
        <f t="shared" si="33"/>
        <v>0</v>
      </c>
      <c r="CB28" s="334"/>
      <c r="CC28" s="334">
        <f t="shared" si="34"/>
        <v>0</v>
      </c>
      <c r="CD28" s="334"/>
      <c r="CE28" s="334">
        <f t="shared" si="35"/>
        <v>0</v>
      </c>
      <c r="CF28" s="334"/>
      <c r="CG28" s="334">
        <f t="shared" si="36"/>
        <v>0</v>
      </c>
      <c r="CH28" s="334"/>
      <c r="CI28" s="334">
        <f t="shared" si="37"/>
        <v>0</v>
      </c>
      <c r="CJ28" s="334"/>
      <c r="CK28" s="334">
        <f t="shared" si="38"/>
        <v>0</v>
      </c>
      <c r="CL28" s="340">
        <f t="shared" si="40"/>
        <v>0</v>
      </c>
      <c r="CM28" s="340">
        <f t="shared" si="40"/>
        <v>0</v>
      </c>
      <c r="CN28" s="338"/>
      <c r="CO28" s="35"/>
      <c r="CP28" s="35"/>
      <c r="CQ28" s="35"/>
      <c r="CR28" s="35"/>
    </row>
    <row r="29" spans="1:96" ht="15">
      <c r="A29" s="334">
        <v>19</v>
      </c>
      <c r="B29" s="334" t="s">
        <v>187</v>
      </c>
      <c r="C29" s="334"/>
      <c r="D29" s="334"/>
      <c r="E29" s="334"/>
      <c r="F29" s="339" t="s">
        <v>153</v>
      </c>
      <c r="G29" s="339">
        <v>600</v>
      </c>
      <c r="H29" s="334"/>
      <c r="I29" s="334">
        <f t="shared" si="41"/>
        <v>0</v>
      </c>
      <c r="J29" s="334">
        <v>30</v>
      </c>
      <c r="K29" s="334">
        <f t="shared" si="41"/>
        <v>18000</v>
      </c>
      <c r="L29" s="334"/>
      <c r="M29" s="334">
        <f t="shared" si="0"/>
        <v>0</v>
      </c>
      <c r="N29" s="334"/>
      <c r="O29" s="334">
        <f t="shared" si="1"/>
        <v>0</v>
      </c>
      <c r="P29" s="334"/>
      <c r="Q29" s="334">
        <f t="shared" si="2"/>
        <v>0</v>
      </c>
      <c r="R29" s="334"/>
      <c r="S29" s="334">
        <f t="shared" si="3"/>
        <v>0</v>
      </c>
      <c r="T29" s="334">
        <v>20</v>
      </c>
      <c r="U29" s="334">
        <f t="shared" si="4"/>
        <v>12000</v>
      </c>
      <c r="V29" s="334">
        <v>30</v>
      </c>
      <c r="W29" s="334">
        <f t="shared" si="5"/>
        <v>18000</v>
      </c>
      <c r="X29" s="334"/>
      <c r="Y29" s="334">
        <f t="shared" si="6"/>
        <v>0</v>
      </c>
      <c r="Z29" s="334"/>
      <c r="AA29" s="334">
        <f t="shared" si="7"/>
        <v>0</v>
      </c>
      <c r="AB29" s="334"/>
      <c r="AC29" s="334">
        <f t="shared" si="8"/>
        <v>0</v>
      </c>
      <c r="AD29" s="334"/>
      <c r="AE29" s="334">
        <f t="shared" si="9"/>
        <v>0</v>
      </c>
      <c r="AF29" s="334"/>
      <c r="AG29" s="334">
        <f t="shared" si="10"/>
        <v>0</v>
      </c>
      <c r="AH29" s="334"/>
      <c r="AI29" s="334">
        <f t="shared" si="11"/>
        <v>0</v>
      </c>
      <c r="AJ29" s="334"/>
      <c r="AK29" s="334">
        <f t="shared" si="12"/>
        <v>0</v>
      </c>
      <c r="AL29" s="334"/>
      <c r="AM29" s="334">
        <f t="shared" si="13"/>
        <v>0</v>
      </c>
      <c r="AN29" s="334"/>
      <c r="AO29" s="334">
        <f t="shared" si="14"/>
        <v>0</v>
      </c>
      <c r="AP29" s="334"/>
      <c r="AQ29" s="334">
        <f t="shared" si="15"/>
        <v>0</v>
      </c>
      <c r="AR29" s="334"/>
      <c r="AS29" s="334">
        <f t="shared" si="16"/>
        <v>0</v>
      </c>
      <c r="AT29" s="334"/>
      <c r="AU29" s="334">
        <f t="shared" si="17"/>
        <v>0</v>
      </c>
      <c r="AV29" s="334"/>
      <c r="AW29" s="334">
        <f t="shared" si="18"/>
        <v>0</v>
      </c>
      <c r="AX29" s="334"/>
      <c r="AY29" s="334">
        <f t="shared" si="19"/>
        <v>0</v>
      </c>
      <c r="AZ29" s="334"/>
      <c r="BA29" s="334">
        <f t="shared" si="20"/>
        <v>0</v>
      </c>
      <c r="BB29" s="334"/>
      <c r="BC29" s="334">
        <f t="shared" si="21"/>
        <v>0</v>
      </c>
      <c r="BD29" s="334"/>
      <c r="BE29" s="334">
        <f t="shared" si="22"/>
        <v>0</v>
      </c>
      <c r="BF29" s="334"/>
      <c r="BG29" s="334">
        <f t="shared" si="23"/>
        <v>0</v>
      </c>
      <c r="BH29" s="334"/>
      <c r="BI29" s="334">
        <f t="shared" si="24"/>
        <v>0</v>
      </c>
      <c r="BJ29" s="334"/>
      <c r="BK29" s="334">
        <f t="shared" si="25"/>
        <v>0</v>
      </c>
      <c r="BL29" s="334"/>
      <c r="BM29" s="334">
        <f t="shared" si="26"/>
        <v>0</v>
      </c>
      <c r="BN29" s="334"/>
      <c r="BO29" s="334">
        <f t="shared" si="27"/>
        <v>0</v>
      </c>
      <c r="BP29" s="334"/>
      <c r="BQ29" s="334">
        <f t="shared" si="28"/>
        <v>0</v>
      </c>
      <c r="BR29" s="334"/>
      <c r="BS29" s="334">
        <f t="shared" si="29"/>
        <v>0</v>
      </c>
      <c r="BT29" s="334"/>
      <c r="BU29" s="334">
        <f t="shared" si="30"/>
        <v>0</v>
      </c>
      <c r="BV29" s="334"/>
      <c r="BW29" s="334">
        <f t="shared" si="31"/>
        <v>0</v>
      </c>
      <c r="BX29" s="334"/>
      <c r="BY29" s="334">
        <f t="shared" si="32"/>
        <v>0</v>
      </c>
      <c r="BZ29" s="334"/>
      <c r="CA29" s="334">
        <f t="shared" si="33"/>
        <v>0</v>
      </c>
      <c r="CB29" s="334"/>
      <c r="CC29" s="334">
        <f t="shared" si="34"/>
        <v>0</v>
      </c>
      <c r="CD29" s="334"/>
      <c r="CE29" s="334">
        <f t="shared" si="35"/>
        <v>0</v>
      </c>
      <c r="CF29" s="334"/>
      <c r="CG29" s="334">
        <f t="shared" si="36"/>
        <v>0</v>
      </c>
      <c r="CH29" s="334"/>
      <c r="CI29" s="334">
        <f t="shared" si="37"/>
        <v>0</v>
      </c>
      <c r="CJ29" s="334"/>
      <c r="CK29" s="334">
        <f t="shared" si="38"/>
        <v>0</v>
      </c>
      <c r="CL29" s="340">
        <f t="shared" si="40"/>
        <v>80</v>
      </c>
      <c r="CM29" s="340">
        <f t="shared" si="40"/>
        <v>48000</v>
      </c>
      <c r="CN29" s="338"/>
      <c r="CO29" s="35"/>
      <c r="CP29" s="35"/>
      <c r="CQ29" s="35"/>
      <c r="CR29" s="35"/>
    </row>
    <row r="30" spans="1:96" ht="15">
      <c r="A30" s="334">
        <v>20</v>
      </c>
      <c r="B30" s="526" t="s">
        <v>188</v>
      </c>
      <c r="C30" s="527"/>
      <c r="D30" s="527"/>
      <c r="E30" s="528"/>
      <c r="F30" s="339" t="s">
        <v>23</v>
      </c>
      <c r="G30" s="339">
        <v>5800</v>
      </c>
      <c r="H30" s="334">
        <v>4</v>
      </c>
      <c r="I30" s="334">
        <f t="shared" si="41"/>
        <v>23200</v>
      </c>
      <c r="J30" s="334">
        <f>6*0+3</f>
        <v>3</v>
      </c>
      <c r="K30" s="334">
        <f t="shared" si="41"/>
        <v>17400</v>
      </c>
      <c r="L30" s="334"/>
      <c r="M30" s="334">
        <f t="shared" si="0"/>
        <v>0</v>
      </c>
      <c r="N30" s="334"/>
      <c r="O30" s="334">
        <f t="shared" si="1"/>
        <v>0</v>
      </c>
      <c r="P30" s="334"/>
      <c r="Q30" s="334">
        <f t="shared" si="2"/>
        <v>0</v>
      </c>
      <c r="R30" s="334"/>
      <c r="S30" s="334">
        <f t="shared" si="3"/>
        <v>0</v>
      </c>
      <c r="T30" s="334">
        <v>7</v>
      </c>
      <c r="U30" s="334">
        <f t="shared" si="4"/>
        <v>40600</v>
      </c>
      <c r="V30" s="334"/>
      <c r="W30" s="334">
        <f t="shared" si="5"/>
        <v>0</v>
      </c>
      <c r="X30" s="334"/>
      <c r="Y30" s="334">
        <f t="shared" si="6"/>
        <v>0</v>
      </c>
      <c r="Z30" s="334"/>
      <c r="AA30" s="334">
        <f t="shared" si="7"/>
        <v>0</v>
      </c>
      <c r="AB30" s="334"/>
      <c r="AC30" s="334">
        <f t="shared" si="8"/>
        <v>0</v>
      </c>
      <c r="AD30" s="334"/>
      <c r="AE30" s="334">
        <f t="shared" si="9"/>
        <v>0</v>
      </c>
      <c r="AF30" s="334"/>
      <c r="AG30" s="334">
        <f t="shared" si="10"/>
        <v>0</v>
      </c>
      <c r="AH30" s="334"/>
      <c r="AI30" s="334">
        <f t="shared" si="11"/>
        <v>0</v>
      </c>
      <c r="AJ30" s="334"/>
      <c r="AK30" s="334">
        <f t="shared" si="12"/>
        <v>0</v>
      </c>
      <c r="AL30" s="334"/>
      <c r="AM30" s="334">
        <f t="shared" si="13"/>
        <v>0</v>
      </c>
      <c r="AN30" s="334"/>
      <c r="AO30" s="334">
        <f t="shared" si="14"/>
        <v>0</v>
      </c>
      <c r="AP30" s="334"/>
      <c r="AQ30" s="334">
        <f t="shared" si="15"/>
        <v>0</v>
      </c>
      <c r="AR30" s="334"/>
      <c r="AS30" s="334">
        <f t="shared" si="16"/>
        <v>0</v>
      </c>
      <c r="AT30" s="334"/>
      <c r="AU30" s="334">
        <f t="shared" si="17"/>
        <v>0</v>
      </c>
      <c r="AV30" s="334"/>
      <c r="AW30" s="334">
        <f t="shared" si="18"/>
        <v>0</v>
      </c>
      <c r="AX30" s="334"/>
      <c r="AY30" s="334">
        <f t="shared" si="19"/>
        <v>0</v>
      </c>
      <c r="AZ30" s="334"/>
      <c r="BA30" s="334">
        <f t="shared" si="20"/>
        <v>0</v>
      </c>
      <c r="BB30" s="334"/>
      <c r="BC30" s="334">
        <f t="shared" si="21"/>
        <v>0</v>
      </c>
      <c r="BD30" s="334"/>
      <c r="BE30" s="334">
        <f t="shared" si="22"/>
        <v>0</v>
      </c>
      <c r="BF30" s="334">
        <v>5</v>
      </c>
      <c r="BG30" s="334">
        <f t="shared" si="23"/>
        <v>29000</v>
      </c>
      <c r="BH30" s="334"/>
      <c r="BI30" s="334">
        <f t="shared" si="24"/>
        <v>0</v>
      </c>
      <c r="BJ30" s="334"/>
      <c r="BK30" s="334">
        <f t="shared" si="25"/>
        <v>0</v>
      </c>
      <c r="BL30" s="334"/>
      <c r="BM30" s="334">
        <f t="shared" si="26"/>
        <v>0</v>
      </c>
      <c r="BN30" s="334"/>
      <c r="BO30" s="334">
        <f t="shared" si="27"/>
        <v>0</v>
      </c>
      <c r="BP30" s="334"/>
      <c r="BQ30" s="334">
        <f t="shared" si="28"/>
        <v>0</v>
      </c>
      <c r="BR30" s="334"/>
      <c r="BS30" s="334">
        <f t="shared" si="29"/>
        <v>0</v>
      </c>
      <c r="BT30" s="334"/>
      <c r="BU30" s="334">
        <f t="shared" si="30"/>
        <v>0</v>
      </c>
      <c r="BV30" s="334"/>
      <c r="BW30" s="334">
        <f t="shared" si="31"/>
        <v>0</v>
      </c>
      <c r="BX30" s="334"/>
      <c r="BY30" s="334">
        <f t="shared" si="32"/>
        <v>0</v>
      </c>
      <c r="BZ30" s="334"/>
      <c r="CA30" s="334">
        <f t="shared" si="33"/>
        <v>0</v>
      </c>
      <c r="CB30" s="334"/>
      <c r="CC30" s="334">
        <f t="shared" si="34"/>
        <v>0</v>
      </c>
      <c r="CD30" s="334"/>
      <c r="CE30" s="334">
        <f t="shared" si="35"/>
        <v>0</v>
      </c>
      <c r="CF30" s="334"/>
      <c r="CG30" s="334">
        <f t="shared" si="36"/>
        <v>0</v>
      </c>
      <c r="CH30" s="334"/>
      <c r="CI30" s="334">
        <f t="shared" si="37"/>
        <v>0</v>
      </c>
      <c r="CJ30" s="334"/>
      <c r="CK30" s="334">
        <f t="shared" si="38"/>
        <v>0</v>
      </c>
      <c r="CL30" s="340">
        <f t="shared" si="40"/>
        <v>19</v>
      </c>
      <c r="CM30" s="340">
        <f t="shared" si="40"/>
        <v>110200</v>
      </c>
      <c r="CN30" s="338"/>
      <c r="CO30" s="35"/>
      <c r="CP30" s="35"/>
      <c r="CQ30" s="35"/>
      <c r="CR30" s="35"/>
    </row>
    <row r="31" spans="1:96" ht="15">
      <c r="A31" s="334">
        <v>21</v>
      </c>
      <c r="B31" s="334" t="s">
        <v>189</v>
      </c>
      <c r="C31" s="334"/>
      <c r="D31" s="334"/>
      <c r="E31" s="334"/>
      <c r="F31" s="339" t="s">
        <v>23</v>
      </c>
      <c r="G31" s="339">
        <v>2500</v>
      </c>
      <c r="H31" s="334"/>
      <c r="I31" s="334">
        <f t="shared" si="41"/>
        <v>0</v>
      </c>
      <c r="J31" s="334"/>
      <c r="K31" s="334">
        <f t="shared" si="41"/>
        <v>0</v>
      </c>
      <c r="L31" s="334"/>
      <c r="M31" s="334">
        <f t="shared" si="0"/>
        <v>0</v>
      </c>
      <c r="N31" s="334"/>
      <c r="O31" s="334">
        <f t="shared" si="1"/>
        <v>0</v>
      </c>
      <c r="P31" s="334"/>
      <c r="Q31" s="334">
        <f t="shared" si="2"/>
        <v>0</v>
      </c>
      <c r="R31" s="334"/>
      <c r="S31" s="334">
        <f t="shared" si="3"/>
        <v>0</v>
      </c>
      <c r="T31" s="334"/>
      <c r="U31" s="334">
        <f t="shared" si="4"/>
        <v>0</v>
      </c>
      <c r="V31" s="334"/>
      <c r="W31" s="334">
        <f t="shared" si="5"/>
        <v>0</v>
      </c>
      <c r="X31" s="334"/>
      <c r="Y31" s="334">
        <f t="shared" si="6"/>
        <v>0</v>
      </c>
      <c r="Z31" s="334"/>
      <c r="AA31" s="334">
        <f t="shared" si="7"/>
        <v>0</v>
      </c>
      <c r="AB31" s="334"/>
      <c r="AC31" s="334">
        <f t="shared" si="8"/>
        <v>0</v>
      </c>
      <c r="AD31" s="334"/>
      <c r="AE31" s="334">
        <f t="shared" si="9"/>
        <v>0</v>
      </c>
      <c r="AF31" s="334"/>
      <c r="AG31" s="334">
        <f t="shared" si="10"/>
        <v>0</v>
      </c>
      <c r="AH31" s="334"/>
      <c r="AI31" s="334">
        <f t="shared" si="11"/>
        <v>0</v>
      </c>
      <c r="AJ31" s="334"/>
      <c r="AK31" s="334">
        <f t="shared" si="12"/>
        <v>0</v>
      </c>
      <c r="AL31" s="334"/>
      <c r="AM31" s="334">
        <f t="shared" si="13"/>
        <v>0</v>
      </c>
      <c r="AN31" s="334"/>
      <c r="AO31" s="334">
        <f t="shared" si="14"/>
        <v>0</v>
      </c>
      <c r="AP31" s="334"/>
      <c r="AQ31" s="334">
        <f t="shared" si="15"/>
        <v>0</v>
      </c>
      <c r="AR31" s="334"/>
      <c r="AS31" s="334">
        <f t="shared" si="16"/>
        <v>0</v>
      </c>
      <c r="AT31" s="334"/>
      <c r="AU31" s="334">
        <f t="shared" si="17"/>
        <v>0</v>
      </c>
      <c r="AV31" s="334"/>
      <c r="AW31" s="334">
        <f t="shared" si="18"/>
        <v>0</v>
      </c>
      <c r="AX31" s="334"/>
      <c r="AY31" s="334">
        <f t="shared" si="19"/>
        <v>0</v>
      </c>
      <c r="AZ31" s="334"/>
      <c r="BA31" s="334">
        <f t="shared" si="20"/>
        <v>0</v>
      </c>
      <c r="BB31" s="334"/>
      <c r="BC31" s="334">
        <f t="shared" si="21"/>
        <v>0</v>
      </c>
      <c r="BD31" s="334"/>
      <c r="BE31" s="334">
        <f t="shared" si="22"/>
        <v>0</v>
      </c>
      <c r="BF31" s="334"/>
      <c r="BG31" s="334">
        <f t="shared" si="23"/>
        <v>0</v>
      </c>
      <c r="BH31" s="334"/>
      <c r="BI31" s="334">
        <f t="shared" si="24"/>
        <v>0</v>
      </c>
      <c r="BJ31" s="334"/>
      <c r="BK31" s="334">
        <f t="shared" si="25"/>
        <v>0</v>
      </c>
      <c r="BL31" s="334"/>
      <c r="BM31" s="334">
        <f t="shared" si="26"/>
        <v>0</v>
      </c>
      <c r="BN31" s="334"/>
      <c r="BO31" s="334">
        <f t="shared" si="27"/>
        <v>0</v>
      </c>
      <c r="BP31" s="334"/>
      <c r="BQ31" s="334">
        <f t="shared" si="28"/>
        <v>0</v>
      </c>
      <c r="BR31" s="334"/>
      <c r="BS31" s="334">
        <f t="shared" si="29"/>
        <v>0</v>
      </c>
      <c r="BT31" s="334"/>
      <c r="BU31" s="334">
        <f t="shared" si="30"/>
        <v>0</v>
      </c>
      <c r="BV31" s="334"/>
      <c r="BW31" s="334">
        <f t="shared" si="31"/>
        <v>0</v>
      </c>
      <c r="BX31" s="334"/>
      <c r="BY31" s="334">
        <f t="shared" si="32"/>
        <v>0</v>
      </c>
      <c r="BZ31" s="334"/>
      <c r="CA31" s="334">
        <f t="shared" si="33"/>
        <v>0</v>
      </c>
      <c r="CB31" s="334"/>
      <c r="CC31" s="334">
        <f t="shared" si="34"/>
        <v>0</v>
      </c>
      <c r="CD31" s="334"/>
      <c r="CE31" s="334">
        <f t="shared" si="35"/>
        <v>0</v>
      </c>
      <c r="CF31" s="334"/>
      <c r="CG31" s="334">
        <f t="shared" si="36"/>
        <v>0</v>
      </c>
      <c r="CH31" s="334"/>
      <c r="CI31" s="334">
        <f t="shared" si="37"/>
        <v>0</v>
      </c>
      <c r="CJ31" s="334"/>
      <c r="CK31" s="334">
        <f t="shared" si="38"/>
        <v>0</v>
      </c>
      <c r="CL31" s="340">
        <f t="shared" si="40"/>
        <v>0</v>
      </c>
      <c r="CM31" s="340">
        <f t="shared" si="40"/>
        <v>0</v>
      </c>
      <c r="CN31" s="338"/>
      <c r="CO31" s="35"/>
      <c r="CP31" s="35"/>
      <c r="CQ31" s="35"/>
      <c r="CR31" s="35"/>
    </row>
    <row r="32" spans="1:96" ht="15">
      <c r="A32" s="334">
        <v>22</v>
      </c>
      <c r="B32" s="334" t="s">
        <v>190</v>
      </c>
      <c r="C32" s="334"/>
      <c r="D32" s="334"/>
      <c r="E32" s="334"/>
      <c r="F32" s="339" t="s">
        <v>176</v>
      </c>
      <c r="G32" s="339">
        <v>610</v>
      </c>
      <c r="H32" s="334"/>
      <c r="I32" s="334">
        <f t="shared" si="41"/>
        <v>0</v>
      </c>
      <c r="J32" s="334">
        <v>8</v>
      </c>
      <c r="K32" s="334">
        <f t="shared" si="41"/>
        <v>4880</v>
      </c>
      <c r="L32" s="334"/>
      <c r="M32" s="334">
        <f t="shared" si="0"/>
        <v>0</v>
      </c>
      <c r="N32" s="334"/>
      <c r="O32" s="334">
        <f t="shared" si="1"/>
        <v>0</v>
      </c>
      <c r="P32" s="334"/>
      <c r="Q32" s="334">
        <f t="shared" si="2"/>
        <v>0</v>
      </c>
      <c r="R32" s="334"/>
      <c r="S32" s="334">
        <f t="shared" si="3"/>
        <v>0</v>
      </c>
      <c r="T32" s="334">
        <v>20</v>
      </c>
      <c r="U32" s="334">
        <f t="shared" si="4"/>
        <v>12200</v>
      </c>
      <c r="V32" s="334"/>
      <c r="W32" s="334">
        <f t="shared" si="5"/>
        <v>0</v>
      </c>
      <c r="X32" s="334"/>
      <c r="Y32" s="334">
        <f t="shared" si="6"/>
        <v>0</v>
      </c>
      <c r="Z32" s="334"/>
      <c r="AA32" s="334">
        <f t="shared" si="7"/>
        <v>0</v>
      </c>
      <c r="AB32" s="334"/>
      <c r="AC32" s="334">
        <f t="shared" si="8"/>
        <v>0</v>
      </c>
      <c r="AD32" s="334"/>
      <c r="AE32" s="334">
        <f t="shared" si="9"/>
        <v>0</v>
      </c>
      <c r="AF32" s="334"/>
      <c r="AG32" s="334">
        <f t="shared" si="10"/>
        <v>0</v>
      </c>
      <c r="AH32" s="334"/>
      <c r="AI32" s="334">
        <f t="shared" si="11"/>
        <v>0</v>
      </c>
      <c r="AJ32" s="334"/>
      <c r="AK32" s="334">
        <f t="shared" si="12"/>
        <v>0</v>
      </c>
      <c r="AL32" s="334"/>
      <c r="AM32" s="334">
        <f t="shared" si="13"/>
        <v>0</v>
      </c>
      <c r="AN32" s="334"/>
      <c r="AO32" s="334">
        <f t="shared" si="14"/>
        <v>0</v>
      </c>
      <c r="AP32" s="334"/>
      <c r="AQ32" s="334">
        <f t="shared" si="15"/>
        <v>0</v>
      </c>
      <c r="AR32" s="334"/>
      <c r="AS32" s="334">
        <f t="shared" si="16"/>
        <v>0</v>
      </c>
      <c r="AT32" s="334"/>
      <c r="AU32" s="334">
        <f t="shared" si="17"/>
        <v>0</v>
      </c>
      <c r="AV32" s="334"/>
      <c r="AW32" s="334">
        <f t="shared" si="18"/>
        <v>0</v>
      </c>
      <c r="AX32" s="334"/>
      <c r="AY32" s="334">
        <f t="shared" si="19"/>
        <v>0</v>
      </c>
      <c r="AZ32" s="334"/>
      <c r="BA32" s="334">
        <f t="shared" si="20"/>
        <v>0</v>
      </c>
      <c r="BB32" s="334"/>
      <c r="BC32" s="334">
        <f t="shared" si="21"/>
        <v>0</v>
      </c>
      <c r="BD32" s="334"/>
      <c r="BE32" s="334">
        <f t="shared" si="22"/>
        <v>0</v>
      </c>
      <c r="BF32" s="334"/>
      <c r="BG32" s="334">
        <f t="shared" si="23"/>
        <v>0</v>
      </c>
      <c r="BH32" s="334"/>
      <c r="BI32" s="334">
        <f t="shared" si="24"/>
        <v>0</v>
      </c>
      <c r="BJ32" s="334"/>
      <c r="BK32" s="334">
        <f t="shared" si="25"/>
        <v>0</v>
      </c>
      <c r="BL32" s="334"/>
      <c r="BM32" s="334">
        <f t="shared" si="26"/>
        <v>0</v>
      </c>
      <c r="BN32" s="334"/>
      <c r="BO32" s="334">
        <f t="shared" si="27"/>
        <v>0</v>
      </c>
      <c r="BP32" s="334"/>
      <c r="BQ32" s="334">
        <f t="shared" si="28"/>
        <v>0</v>
      </c>
      <c r="BR32" s="334"/>
      <c r="BS32" s="334">
        <f t="shared" si="29"/>
        <v>0</v>
      </c>
      <c r="BT32" s="334"/>
      <c r="BU32" s="334">
        <f t="shared" si="30"/>
        <v>0</v>
      </c>
      <c r="BV32" s="334"/>
      <c r="BW32" s="334">
        <f t="shared" si="31"/>
        <v>0</v>
      </c>
      <c r="BX32" s="334"/>
      <c r="BY32" s="334">
        <f t="shared" si="32"/>
        <v>0</v>
      </c>
      <c r="BZ32" s="334"/>
      <c r="CA32" s="334">
        <f t="shared" si="33"/>
        <v>0</v>
      </c>
      <c r="CB32" s="334"/>
      <c r="CC32" s="334">
        <f t="shared" si="34"/>
        <v>0</v>
      </c>
      <c r="CD32" s="334"/>
      <c r="CE32" s="334">
        <f t="shared" si="35"/>
        <v>0</v>
      </c>
      <c r="CF32" s="334"/>
      <c r="CG32" s="334">
        <f t="shared" si="36"/>
        <v>0</v>
      </c>
      <c r="CH32" s="334"/>
      <c r="CI32" s="334">
        <f t="shared" si="37"/>
        <v>0</v>
      </c>
      <c r="CJ32" s="334"/>
      <c r="CK32" s="334">
        <f t="shared" si="38"/>
        <v>0</v>
      </c>
      <c r="CL32" s="340">
        <f t="shared" si="40"/>
        <v>28</v>
      </c>
      <c r="CM32" s="340">
        <f t="shared" si="40"/>
        <v>17080</v>
      </c>
      <c r="CN32" s="338"/>
      <c r="CO32" s="35"/>
      <c r="CP32" s="35"/>
      <c r="CQ32" s="35"/>
      <c r="CR32" s="35"/>
    </row>
    <row r="33" spans="1:96" ht="15">
      <c r="A33" s="334">
        <v>23</v>
      </c>
      <c r="B33" s="334" t="s">
        <v>191</v>
      </c>
      <c r="C33" s="334"/>
      <c r="D33" s="334"/>
      <c r="E33" s="334"/>
      <c r="F33" s="339" t="s">
        <v>153</v>
      </c>
      <c r="G33" s="339">
        <v>3000</v>
      </c>
      <c r="H33" s="334">
        <v>42</v>
      </c>
      <c r="I33" s="334">
        <f t="shared" si="41"/>
        <v>126000</v>
      </c>
      <c r="J33" s="334">
        <v>22</v>
      </c>
      <c r="K33" s="334">
        <f t="shared" si="41"/>
        <v>66000</v>
      </c>
      <c r="L33" s="334"/>
      <c r="M33" s="334">
        <f t="shared" si="0"/>
        <v>0</v>
      </c>
      <c r="N33" s="334"/>
      <c r="O33" s="334">
        <f t="shared" si="1"/>
        <v>0</v>
      </c>
      <c r="P33" s="334"/>
      <c r="Q33" s="334">
        <f t="shared" si="2"/>
        <v>0</v>
      </c>
      <c r="R33" s="334"/>
      <c r="S33" s="334">
        <f t="shared" si="3"/>
        <v>0</v>
      </c>
      <c r="T33" s="334"/>
      <c r="U33" s="334">
        <f t="shared" si="4"/>
        <v>0</v>
      </c>
      <c r="V33" s="334"/>
      <c r="W33" s="334">
        <f t="shared" si="5"/>
        <v>0</v>
      </c>
      <c r="X33" s="334">
        <v>22</v>
      </c>
      <c r="Y33" s="334">
        <f t="shared" si="6"/>
        <v>66000</v>
      </c>
      <c r="Z33" s="334"/>
      <c r="AA33" s="334">
        <f t="shared" si="7"/>
        <v>0</v>
      </c>
      <c r="AB33" s="334">
        <v>22</v>
      </c>
      <c r="AC33" s="334">
        <f t="shared" si="8"/>
        <v>66000</v>
      </c>
      <c r="AD33" s="334"/>
      <c r="AE33" s="334">
        <f t="shared" si="9"/>
        <v>0</v>
      </c>
      <c r="AF33" s="334"/>
      <c r="AG33" s="334">
        <f t="shared" si="10"/>
        <v>0</v>
      </c>
      <c r="AH33" s="334"/>
      <c r="AI33" s="334">
        <f t="shared" si="11"/>
        <v>0</v>
      </c>
      <c r="AJ33" s="334"/>
      <c r="AK33" s="334">
        <f t="shared" si="12"/>
        <v>0</v>
      </c>
      <c r="AL33" s="334"/>
      <c r="AM33" s="334">
        <f t="shared" si="13"/>
        <v>0</v>
      </c>
      <c r="AN33" s="334"/>
      <c r="AO33" s="334">
        <f t="shared" si="14"/>
        <v>0</v>
      </c>
      <c r="AP33" s="334"/>
      <c r="AQ33" s="334">
        <f t="shared" si="15"/>
        <v>0</v>
      </c>
      <c r="AR33" s="334">
        <v>24</v>
      </c>
      <c r="AS33" s="334">
        <f t="shared" si="16"/>
        <v>72000</v>
      </c>
      <c r="AT33" s="334"/>
      <c r="AU33" s="334">
        <f t="shared" si="17"/>
        <v>0</v>
      </c>
      <c r="AV33" s="334"/>
      <c r="AW33" s="334">
        <f t="shared" si="18"/>
        <v>0</v>
      </c>
      <c r="AX33" s="334"/>
      <c r="AY33" s="334">
        <f t="shared" si="19"/>
        <v>0</v>
      </c>
      <c r="AZ33" s="334"/>
      <c r="BA33" s="334">
        <f t="shared" si="20"/>
        <v>0</v>
      </c>
      <c r="BB33" s="334"/>
      <c r="BC33" s="334">
        <f t="shared" si="21"/>
        <v>0</v>
      </c>
      <c r="BD33" s="334"/>
      <c r="BE33" s="334">
        <f t="shared" si="22"/>
        <v>0</v>
      </c>
      <c r="BF33" s="334">
        <v>134</v>
      </c>
      <c r="BG33" s="334">
        <f t="shared" si="23"/>
        <v>402000</v>
      </c>
      <c r="BH33" s="334"/>
      <c r="BI33" s="334">
        <f t="shared" si="24"/>
        <v>0</v>
      </c>
      <c r="BJ33" s="334"/>
      <c r="BK33" s="334">
        <f t="shared" si="25"/>
        <v>0</v>
      </c>
      <c r="BL33" s="334"/>
      <c r="BM33" s="334">
        <f t="shared" si="26"/>
        <v>0</v>
      </c>
      <c r="BN33" s="334"/>
      <c r="BO33" s="334">
        <f t="shared" si="27"/>
        <v>0</v>
      </c>
      <c r="BP33" s="334"/>
      <c r="BQ33" s="334">
        <f t="shared" si="28"/>
        <v>0</v>
      </c>
      <c r="BR33" s="334"/>
      <c r="BS33" s="334">
        <f t="shared" si="29"/>
        <v>0</v>
      </c>
      <c r="BT33" s="334"/>
      <c r="BU33" s="334">
        <f t="shared" si="30"/>
        <v>0</v>
      </c>
      <c r="BV33" s="334"/>
      <c r="BW33" s="334">
        <f t="shared" si="31"/>
        <v>0</v>
      </c>
      <c r="BX33" s="334"/>
      <c r="BY33" s="334">
        <f t="shared" si="32"/>
        <v>0</v>
      </c>
      <c r="BZ33" s="334"/>
      <c r="CA33" s="334">
        <f t="shared" si="33"/>
        <v>0</v>
      </c>
      <c r="CB33" s="334"/>
      <c r="CC33" s="334">
        <f t="shared" si="34"/>
        <v>0</v>
      </c>
      <c r="CD33" s="334"/>
      <c r="CE33" s="334">
        <f t="shared" si="35"/>
        <v>0</v>
      </c>
      <c r="CF33" s="334"/>
      <c r="CG33" s="334">
        <f t="shared" si="36"/>
        <v>0</v>
      </c>
      <c r="CH33" s="334"/>
      <c r="CI33" s="334">
        <f t="shared" si="37"/>
        <v>0</v>
      </c>
      <c r="CJ33" s="334"/>
      <c r="CK33" s="334">
        <f t="shared" si="38"/>
        <v>0</v>
      </c>
      <c r="CL33" s="340">
        <f t="shared" si="40"/>
        <v>266</v>
      </c>
      <c r="CM33" s="340">
        <f t="shared" si="40"/>
        <v>798000</v>
      </c>
      <c r="CN33" s="338"/>
      <c r="CO33" s="35"/>
      <c r="CP33" s="35"/>
      <c r="CQ33" s="35"/>
      <c r="CR33" s="35"/>
    </row>
    <row r="34" spans="1:96" ht="15">
      <c r="A34" s="334">
        <v>24</v>
      </c>
      <c r="B34" s="334" t="s">
        <v>192</v>
      </c>
      <c r="C34" s="334"/>
      <c r="D34" s="334"/>
      <c r="E34" s="334"/>
      <c r="F34" s="339" t="s">
        <v>23</v>
      </c>
      <c r="G34" s="339">
        <v>22000</v>
      </c>
      <c r="H34" s="334"/>
      <c r="I34" s="334">
        <f t="shared" si="41"/>
        <v>0</v>
      </c>
      <c r="J34" s="334"/>
      <c r="K34" s="334">
        <f t="shared" si="41"/>
        <v>0</v>
      </c>
      <c r="L34" s="334"/>
      <c r="M34" s="334">
        <f t="shared" si="0"/>
        <v>0</v>
      </c>
      <c r="N34" s="334"/>
      <c r="O34" s="334">
        <f t="shared" si="1"/>
        <v>0</v>
      </c>
      <c r="P34" s="334"/>
      <c r="Q34" s="334">
        <f t="shared" si="2"/>
        <v>0</v>
      </c>
      <c r="R34" s="334"/>
      <c r="S34" s="334">
        <f t="shared" si="3"/>
        <v>0</v>
      </c>
      <c r="T34" s="334"/>
      <c r="U34" s="334">
        <f t="shared" si="4"/>
        <v>0</v>
      </c>
      <c r="V34" s="334"/>
      <c r="W34" s="334">
        <f t="shared" si="5"/>
        <v>0</v>
      </c>
      <c r="X34" s="334"/>
      <c r="Y34" s="334">
        <f t="shared" si="6"/>
        <v>0</v>
      </c>
      <c r="Z34" s="334"/>
      <c r="AA34" s="334">
        <f t="shared" si="7"/>
        <v>0</v>
      </c>
      <c r="AB34" s="334"/>
      <c r="AC34" s="334">
        <f t="shared" si="8"/>
        <v>0</v>
      </c>
      <c r="AD34" s="334"/>
      <c r="AE34" s="334">
        <f t="shared" si="9"/>
        <v>0</v>
      </c>
      <c r="AF34" s="334"/>
      <c r="AG34" s="334">
        <f t="shared" si="10"/>
        <v>0</v>
      </c>
      <c r="AH34" s="334"/>
      <c r="AI34" s="334">
        <f t="shared" si="11"/>
        <v>0</v>
      </c>
      <c r="AJ34" s="334"/>
      <c r="AK34" s="334">
        <f t="shared" si="12"/>
        <v>0</v>
      </c>
      <c r="AL34" s="334"/>
      <c r="AM34" s="334">
        <f t="shared" si="13"/>
        <v>0</v>
      </c>
      <c r="AN34" s="334"/>
      <c r="AO34" s="334">
        <f t="shared" si="14"/>
        <v>0</v>
      </c>
      <c r="AP34" s="334"/>
      <c r="AQ34" s="334">
        <f t="shared" si="15"/>
        <v>0</v>
      </c>
      <c r="AR34" s="334"/>
      <c r="AS34" s="334">
        <f t="shared" si="16"/>
        <v>0</v>
      </c>
      <c r="AT34" s="334"/>
      <c r="AU34" s="334">
        <f t="shared" si="17"/>
        <v>0</v>
      </c>
      <c r="AV34" s="334"/>
      <c r="AW34" s="334">
        <f t="shared" si="18"/>
        <v>0</v>
      </c>
      <c r="AX34" s="334"/>
      <c r="AY34" s="334">
        <f t="shared" si="19"/>
        <v>0</v>
      </c>
      <c r="AZ34" s="334"/>
      <c r="BA34" s="334">
        <f t="shared" si="20"/>
        <v>0</v>
      </c>
      <c r="BB34" s="334"/>
      <c r="BC34" s="334">
        <f t="shared" si="21"/>
        <v>0</v>
      </c>
      <c r="BD34" s="334"/>
      <c r="BE34" s="334">
        <f t="shared" si="22"/>
        <v>0</v>
      </c>
      <c r="BF34" s="334"/>
      <c r="BG34" s="334">
        <f t="shared" si="23"/>
        <v>0</v>
      </c>
      <c r="BH34" s="334">
        <f>4*0</f>
        <v>0</v>
      </c>
      <c r="BI34" s="334">
        <f t="shared" si="24"/>
        <v>0</v>
      </c>
      <c r="BJ34" s="334">
        <f>8*0</f>
        <v>0</v>
      </c>
      <c r="BK34" s="334">
        <f t="shared" si="25"/>
        <v>0</v>
      </c>
      <c r="BL34" s="334">
        <f>9*0</f>
        <v>0</v>
      </c>
      <c r="BM34" s="334">
        <f t="shared" si="26"/>
        <v>0</v>
      </c>
      <c r="BN34" s="334"/>
      <c r="BO34" s="334">
        <f t="shared" si="27"/>
        <v>0</v>
      </c>
      <c r="BP34" s="334"/>
      <c r="BQ34" s="334">
        <f t="shared" si="28"/>
        <v>0</v>
      </c>
      <c r="BR34" s="334"/>
      <c r="BS34" s="334">
        <f t="shared" si="29"/>
        <v>0</v>
      </c>
      <c r="BT34" s="334"/>
      <c r="BU34" s="334">
        <f t="shared" si="30"/>
        <v>0</v>
      </c>
      <c r="BV34" s="334"/>
      <c r="BW34" s="334">
        <f t="shared" si="31"/>
        <v>0</v>
      </c>
      <c r="BX34" s="334"/>
      <c r="BY34" s="334">
        <f t="shared" si="32"/>
        <v>0</v>
      </c>
      <c r="BZ34" s="334"/>
      <c r="CA34" s="334">
        <f t="shared" si="33"/>
        <v>0</v>
      </c>
      <c r="CB34" s="334"/>
      <c r="CC34" s="334">
        <f t="shared" si="34"/>
        <v>0</v>
      </c>
      <c r="CD34" s="334"/>
      <c r="CE34" s="334">
        <f t="shared" si="35"/>
        <v>0</v>
      </c>
      <c r="CF34" s="334"/>
      <c r="CG34" s="334">
        <f t="shared" si="36"/>
        <v>0</v>
      </c>
      <c r="CH34" s="334"/>
      <c r="CI34" s="334">
        <f t="shared" si="37"/>
        <v>0</v>
      </c>
      <c r="CJ34" s="334"/>
      <c r="CK34" s="334">
        <f t="shared" si="38"/>
        <v>0</v>
      </c>
      <c r="CL34" s="340">
        <f t="shared" si="40"/>
        <v>0</v>
      </c>
      <c r="CM34" s="340">
        <f t="shared" si="40"/>
        <v>0</v>
      </c>
      <c r="CN34" s="338"/>
      <c r="CO34" s="35"/>
      <c r="CP34" s="35"/>
      <c r="CQ34" s="35"/>
      <c r="CR34" s="35"/>
    </row>
    <row r="35" spans="1:96" ht="15">
      <c r="A35" s="334">
        <v>25</v>
      </c>
      <c r="B35" s="334" t="s">
        <v>193</v>
      </c>
      <c r="C35" s="334"/>
      <c r="D35" s="334"/>
      <c r="E35" s="334"/>
      <c r="F35" s="339" t="s">
        <v>23</v>
      </c>
      <c r="G35" s="339">
        <v>30000</v>
      </c>
      <c r="H35" s="334"/>
      <c r="I35" s="334">
        <f t="shared" si="41"/>
        <v>0</v>
      </c>
      <c r="J35" s="334"/>
      <c r="K35" s="334">
        <f t="shared" si="41"/>
        <v>0</v>
      </c>
      <c r="L35" s="334"/>
      <c r="M35" s="334">
        <f t="shared" si="0"/>
        <v>0</v>
      </c>
      <c r="N35" s="334"/>
      <c r="O35" s="334">
        <f t="shared" si="1"/>
        <v>0</v>
      </c>
      <c r="P35" s="334"/>
      <c r="Q35" s="334">
        <f t="shared" si="2"/>
        <v>0</v>
      </c>
      <c r="R35" s="334"/>
      <c r="S35" s="334">
        <f t="shared" si="3"/>
        <v>0</v>
      </c>
      <c r="T35" s="334"/>
      <c r="U35" s="334">
        <f t="shared" si="4"/>
        <v>0</v>
      </c>
      <c r="V35" s="334"/>
      <c r="W35" s="334">
        <f t="shared" si="5"/>
        <v>0</v>
      </c>
      <c r="X35" s="334"/>
      <c r="Y35" s="334">
        <f t="shared" si="6"/>
        <v>0</v>
      </c>
      <c r="Z35" s="334"/>
      <c r="AA35" s="334">
        <f t="shared" si="7"/>
        <v>0</v>
      </c>
      <c r="AB35" s="334"/>
      <c r="AC35" s="334">
        <f t="shared" si="8"/>
        <v>0</v>
      </c>
      <c r="AD35" s="334"/>
      <c r="AE35" s="334">
        <f t="shared" si="9"/>
        <v>0</v>
      </c>
      <c r="AF35" s="334"/>
      <c r="AG35" s="334">
        <f t="shared" si="10"/>
        <v>0</v>
      </c>
      <c r="AH35" s="334"/>
      <c r="AI35" s="334">
        <f t="shared" si="11"/>
        <v>0</v>
      </c>
      <c r="AJ35" s="334"/>
      <c r="AK35" s="334">
        <f t="shared" si="12"/>
        <v>0</v>
      </c>
      <c r="AL35" s="334"/>
      <c r="AM35" s="334">
        <f t="shared" si="13"/>
        <v>0</v>
      </c>
      <c r="AN35" s="334"/>
      <c r="AO35" s="334">
        <f t="shared" si="14"/>
        <v>0</v>
      </c>
      <c r="AP35" s="334"/>
      <c r="AQ35" s="334">
        <f t="shared" si="15"/>
        <v>0</v>
      </c>
      <c r="AR35" s="334"/>
      <c r="AS35" s="334">
        <f t="shared" si="16"/>
        <v>0</v>
      </c>
      <c r="AT35" s="334">
        <f>1*0</f>
        <v>0</v>
      </c>
      <c r="AU35" s="334">
        <f t="shared" si="17"/>
        <v>0</v>
      </c>
      <c r="AV35" s="334"/>
      <c r="AW35" s="334">
        <f t="shared" si="18"/>
        <v>0</v>
      </c>
      <c r="AX35" s="334">
        <v>2</v>
      </c>
      <c r="AY35" s="334">
        <f t="shared" si="19"/>
        <v>60000</v>
      </c>
      <c r="AZ35" s="334">
        <f>2*0</f>
        <v>0</v>
      </c>
      <c r="BA35" s="334">
        <f t="shared" si="20"/>
        <v>0</v>
      </c>
      <c r="BB35" s="334">
        <f>1*0+1</f>
        <v>1</v>
      </c>
      <c r="BC35" s="334">
        <f t="shared" si="21"/>
        <v>30000</v>
      </c>
      <c r="BD35" s="334"/>
      <c r="BE35" s="334">
        <f t="shared" si="22"/>
        <v>0</v>
      </c>
      <c r="BF35" s="334"/>
      <c r="BG35" s="334">
        <f t="shared" si="23"/>
        <v>0</v>
      </c>
      <c r="BH35" s="334"/>
      <c r="BI35" s="334">
        <f t="shared" si="24"/>
        <v>0</v>
      </c>
      <c r="BJ35" s="334"/>
      <c r="BK35" s="334">
        <f t="shared" si="25"/>
        <v>0</v>
      </c>
      <c r="BL35" s="334"/>
      <c r="BM35" s="334">
        <f t="shared" si="26"/>
        <v>0</v>
      </c>
      <c r="BN35" s="334"/>
      <c r="BO35" s="334">
        <f t="shared" si="27"/>
        <v>0</v>
      </c>
      <c r="BP35" s="334"/>
      <c r="BQ35" s="334">
        <f t="shared" si="28"/>
        <v>0</v>
      </c>
      <c r="BR35" s="334"/>
      <c r="BS35" s="334">
        <f t="shared" si="29"/>
        <v>0</v>
      </c>
      <c r="BT35" s="334"/>
      <c r="BU35" s="334">
        <f t="shared" si="30"/>
        <v>0</v>
      </c>
      <c r="BV35" s="334"/>
      <c r="BW35" s="334">
        <f t="shared" si="31"/>
        <v>0</v>
      </c>
      <c r="BX35" s="334"/>
      <c r="BY35" s="334">
        <f t="shared" si="32"/>
        <v>0</v>
      </c>
      <c r="BZ35" s="334"/>
      <c r="CA35" s="334">
        <f t="shared" si="33"/>
        <v>0</v>
      </c>
      <c r="CB35" s="334"/>
      <c r="CC35" s="334">
        <f t="shared" si="34"/>
        <v>0</v>
      </c>
      <c r="CD35" s="334"/>
      <c r="CE35" s="334">
        <f t="shared" si="35"/>
        <v>0</v>
      </c>
      <c r="CF35" s="334"/>
      <c r="CG35" s="334">
        <f t="shared" si="36"/>
        <v>0</v>
      </c>
      <c r="CH35" s="334"/>
      <c r="CI35" s="334">
        <f t="shared" si="37"/>
        <v>0</v>
      </c>
      <c r="CJ35" s="334"/>
      <c r="CK35" s="334">
        <f t="shared" si="38"/>
        <v>0</v>
      </c>
      <c r="CL35" s="340">
        <f t="shared" si="40"/>
        <v>3</v>
      </c>
      <c r="CM35" s="340">
        <f t="shared" si="40"/>
        <v>90000</v>
      </c>
      <c r="CN35" s="338"/>
      <c r="CO35" s="35"/>
      <c r="CP35" s="35"/>
      <c r="CQ35" s="35"/>
      <c r="CR35" s="35"/>
    </row>
    <row r="36" spans="1:96" ht="15">
      <c r="A36" s="334">
        <v>26</v>
      </c>
      <c r="B36" s="334" t="s">
        <v>194</v>
      </c>
      <c r="C36" s="334"/>
      <c r="D36" s="334"/>
      <c r="E36" s="334"/>
      <c r="F36" s="339" t="s">
        <v>23</v>
      </c>
      <c r="G36" s="339">
        <v>49000</v>
      </c>
      <c r="H36" s="334"/>
      <c r="I36" s="334">
        <f t="shared" si="41"/>
        <v>0</v>
      </c>
      <c r="J36" s="334"/>
      <c r="K36" s="334">
        <f t="shared" si="41"/>
        <v>0</v>
      </c>
      <c r="L36" s="334"/>
      <c r="M36" s="334">
        <f t="shared" si="0"/>
        <v>0</v>
      </c>
      <c r="N36" s="334"/>
      <c r="O36" s="334">
        <f t="shared" si="1"/>
        <v>0</v>
      </c>
      <c r="P36" s="334"/>
      <c r="Q36" s="334">
        <f t="shared" si="2"/>
        <v>0</v>
      </c>
      <c r="R36" s="334"/>
      <c r="S36" s="334">
        <f t="shared" si="3"/>
        <v>0</v>
      </c>
      <c r="T36" s="334"/>
      <c r="U36" s="334">
        <f t="shared" si="4"/>
        <v>0</v>
      </c>
      <c r="V36" s="334"/>
      <c r="W36" s="334">
        <f t="shared" si="5"/>
        <v>0</v>
      </c>
      <c r="X36" s="334"/>
      <c r="Y36" s="334">
        <f t="shared" si="6"/>
        <v>0</v>
      </c>
      <c r="Z36" s="334"/>
      <c r="AA36" s="334">
        <f t="shared" si="7"/>
        <v>0</v>
      </c>
      <c r="AB36" s="334"/>
      <c r="AC36" s="334">
        <f t="shared" si="8"/>
        <v>0</v>
      </c>
      <c r="AD36" s="334"/>
      <c r="AE36" s="334">
        <f t="shared" si="9"/>
        <v>0</v>
      </c>
      <c r="AF36" s="334"/>
      <c r="AG36" s="334">
        <f t="shared" si="10"/>
        <v>0</v>
      </c>
      <c r="AH36" s="334"/>
      <c r="AI36" s="334">
        <f t="shared" si="11"/>
        <v>0</v>
      </c>
      <c r="AJ36" s="334"/>
      <c r="AK36" s="334">
        <f t="shared" si="12"/>
        <v>0</v>
      </c>
      <c r="AL36" s="334"/>
      <c r="AM36" s="334">
        <f t="shared" si="13"/>
        <v>0</v>
      </c>
      <c r="AN36" s="334"/>
      <c r="AO36" s="334">
        <f t="shared" si="14"/>
        <v>0</v>
      </c>
      <c r="AP36" s="334"/>
      <c r="AQ36" s="334">
        <f t="shared" si="15"/>
        <v>0</v>
      </c>
      <c r="AR36" s="334"/>
      <c r="AS36" s="334">
        <f t="shared" si="16"/>
        <v>0</v>
      </c>
      <c r="AT36" s="334"/>
      <c r="AU36" s="334">
        <f t="shared" si="17"/>
        <v>0</v>
      </c>
      <c r="AV36" s="334"/>
      <c r="AW36" s="334">
        <f t="shared" si="18"/>
        <v>0</v>
      </c>
      <c r="AX36" s="334">
        <v>2</v>
      </c>
      <c r="AY36" s="334">
        <f t="shared" si="19"/>
        <v>98000</v>
      </c>
      <c r="AZ36" s="334">
        <f>2*0</f>
        <v>0</v>
      </c>
      <c r="BA36" s="334">
        <f t="shared" si="20"/>
        <v>0</v>
      </c>
      <c r="BB36" s="334">
        <f>2*0+2</f>
        <v>2</v>
      </c>
      <c r="BC36" s="334">
        <f t="shared" si="21"/>
        <v>98000</v>
      </c>
      <c r="BD36" s="334"/>
      <c r="BE36" s="334">
        <f t="shared" si="22"/>
        <v>0</v>
      </c>
      <c r="BF36" s="334"/>
      <c r="BG36" s="334">
        <f t="shared" si="23"/>
        <v>0</v>
      </c>
      <c r="BH36" s="334"/>
      <c r="BI36" s="334">
        <f t="shared" si="24"/>
        <v>0</v>
      </c>
      <c r="BJ36" s="334"/>
      <c r="BK36" s="334">
        <f t="shared" si="25"/>
        <v>0</v>
      </c>
      <c r="BL36" s="334"/>
      <c r="BM36" s="334">
        <f t="shared" si="26"/>
        <v>0</v>
      </c>
      <c r="BN36" s="334"/>
      <c r="BO36" s="334">
        <f t="shared" si="27"/>
        <v>0</v>
      </c>
      <c r="BP36" s="334"/>
      <c r="BQ36" s="334">
        <f t="shared" si="28"/>
        <v>0</v>
      </c>
      <c r="BR36" s="334"/>
      <c r="BS36" s="334">
        <f t="shared" si="29"/>
        <v>0</v>
      </c>
      <c r="BT36" s="334"/>
      <c r="BU36" s="334">
        <f t="shared" si="30"/>
        <v>0</v>
      </c>
      <c r="BV36" s="334"/>
      <c r="BW36" s="334">
        <f t="shared" si="31"/>
        <v>0</v>
      </c>
      <c r="BX36" s="334"/>
      <c r="BY36" s="334">
        <f t="shared" si="32"/>
        <v>0</v>
      </c>
      <c r="BZ36" s="334"/>
      <c r="CA36" s="334">
        <f t="shared" si="33"/>
        <v>0</v>
      </c>
      <c r="CB36" s="334"/>
      <c r="CC36" s="334">
        <f t="shared" si="34"/>
        <v>0</v>
      </c>
      <c r="CD36" s="334"/>
      <c r="CE36" s="334">
        <f t="shared" si="35"/>
        <v>0</v>
      </c>
      <c r="CF36" s="334"/>
      <c r="CG36" s="334">
        <f t="shared" si="36"/>
        <v>0</v>
      </c>
      <c r="CH36" s="334"/>
      <c r="CI36" s="334">
        <f t="shared" si="37"/>
        <v>0</v>
      </c>
      <c r="CJ36" s="334"/>
      <c r="CK36" s="334">
        <f t="shared" si="38"/>
        <v>0</v>
      </c>
      <c r="CL36" s="340">
        <f t="shared" si="40"/>
        <v>4</v>
      </c>
      <c r="CM36" s="340">
        <f t="shared" si="40"/>
        <v>196000</v>
      </c>
      <c r="CN36" s="338"/>
      <c r="CO36" s="35"/>
      <c r="CP36" s="35"/>
      <c r="CQ36" s="35"/>
      <c r="CR36" s="35"/>
    </row>
    <row r="37" spans="1:96" ht="15.75">
      <c r="A37" s="523" t="s">
        <v>195</v>
      </c>
      <c r="B37" s="524"/>
      <c r="C37" s="524"/>
      <c r="D37" s="524"/>
      <c r="E37" s="525"/>
      <c r="F37" s="339"/>
      <c r="G37" s="339"/>
      <c r="H37" s="334"/>
      <c r="I37" s="334">
        <f t="shared" si="41"/>
        <v>0</v>
      </c>
      <c r="J37" s="334"/>
      <c r="K37" s="334">
        <f t="shared" si="41"/>
        <v>0</v>
      </c>
      <c r="L37" s="334"/>
      <c r="M37" s="334">
        <f t="shared" si="0"/>
        <v>0</v>
      </c>
      <c r="N37" s="334"/>
      <c r="O37" s="334">
        <f t="shared" si="1"/>
        <v>0</v>
      </c>
      <c r="P37" s="334"/>
      <c r="Q37" s="334">
        <f t="shared" si="2"/>
        <v>0</v>
      </c>
      <c r="R37" s="334"/>
      <c r="S37" s="334">
        <f t="shared" si="3"/>
        <v>0</v>
      </c>
      <c r="T37" s="334"/>
      <c r="U37" s="334">
        <f t="shared" si="4"/>
        <v>0</v>
      </c>
      <c r="V37" s="334"/>
      <c r="W37" s="334">
        <f t="shared" si="5"/>
        <v>0</v>
      </c>
      <c r="X37" s="334"/>
      <c r="Y37" s="334">
        <f t="shared" si="6"/>
        <v>0</v>
      </c>
      <c r="Z37" s="334"/>
      <c r="AA37" s="334">
        <f t="shared" si="7"/>
        <v>0</v>
      </c>
      <c r="AB37" s="334"/>
      <c r="AC37" s="334">
        <f t="shared" si="8"/>
        <v>0</v>
      </c>
      <c r="AD37" s="334"/>
      <c r="AE37" s="334">
        <f t="shared" si="9"/>
        <v>0</v>
      </c>
      <c r="AF37" s="334"/>
      <c r="AG37" s="334">
        <f t="shared" si="10"/>
        <v>0</v>
      </c>
      <c r="AH37" s="334"/>
      <c r="AI37" s="334">
        <f t="shared" si="11"/>
        <v>0</v>
      </c>
      <c r="AJ37" s="334"/>
      <c r="AK37" s="334">
        <f t="shared" si="12"/>
        <v>0</v>
      </c>
      <c r="AL37" s="334"/>
      <c r="AM37" s="334">
        <f t="shared" si="13"/>
        <v>0</v>
      </c>
      <c r="AN37" s="334"/>
      <c r="AO37" s="334">
        <f t="shared" si="14"/>
        <v>0</v>
      </c>
      <c r="AP37" s="334"/>
      <c r="AQ37" s="334">
        <f t="shared" si="15"/>
        <v>0</v>
      </c>
      <c r="AR37" s="334"/>
      <c r="AS37" s="334">
        <f t="shared" si="16"/>
        <v>0</v>
      </c>
      <c r="AT37" s="334"/>
      <c r="AU37" s="334">
        <f t="shared" si="17"/>
        <v>0</v>
      </c>
      <c r="AV37" s="334"/>
      <c r="AW37" s="334">
        <f t="shared" si="18"/>
        <v>0</v>
      </c>
      <c r="AX37" s="334"/>
      <c r="AY37" s="334">
        <f t="shared" si="19"/>
        <v>0</v>
      </c>
      <c r="AZ37" s="334"/>
      <c r="BA37" s="334">
        <f t="shared" si="20"/>
        <v>0</v>
      </c>
      <c r="BB37" s="334"/>
      <c r="BC37" s="334">
        <f t="shared" si="21"/>
        <v>0</v>
      </c>
      <c r="BD37" s="334"/>
      <c r="BE37" s="334">
        <f t="shared" si="22"/>
        <v>0</v>
      </c>
      <c r="BF37" s="334"/>
      <c r="BG37" s="334">
        <f t="shared" si="23"/>
        <v>0</v>
      </c>
      <c r="BH37" s="334"/>
      <c r="BI37" s="334">
        <f t="shared" si="24"/>
        <v>0</v>
      </c>
      <c r="BJ37" s="334"/>
      <c r="BK37" s="334">
        <f t="shared" si="25"/>
        <v>0</v>
      </c>
      <c r="BL37" s="334"/>
      <c r="BM37" s="334">
        <f t="shared" si="26"/>
        <v>0</v>
      </c>
      <c r="BN37" s="334"/>
      <c r="BO37" s="334">
        <f t="shared" si="27"/>
        <v>0</v>
      </c>
      <c r="BP37" s="334"/>
      <c r="BQ37" s="334">
        <f t="shared" si="28"/>
        <v>0</v>
      </c>
      <c r="BR37" s="334"/>
      <c r="BS37" s="334">
        <f t="shared" si="29"/>
        <v>0</v>
      </c>
      <c r="BT37" s="334"/>
      <c r="BU37" s="334">
        <f t="shared" si="30"/>
        <v>0</v>
      </c>
      <c r="BV37" s="334"/>
      <c r="BW37" s="334">
        <f t="shared" si="31"/>
        <v>0</v>
      </c>
      <c r="BX37" s="334"/>
      <c r="BY37" s="334">
        <f t="shared" si="32"/>
        <v>0</v>
      </c>
      <c r="BZ37" s="334"/>
      <c r="CA37" s="334">
        <f t="shared" si="33"/>
        <v>0</v>
      </c>
      <c r="CB37" s="334"/>
      <c r="CC37" s="334">
        <f t="shared" si="34"/>
        <v>0</v>
      </c>
      <c r="CD37" s="334"/>
      <c r="CE37" s="334">
        <f t="shared" si="35"/>
        <v>0</v>
      </c>
      <c r="CF37" s="334"/>
      <c r="CG37" s="334">
        <f t="shared" si="36"/>
        <v>0</v>
      </c>
      <c r="CH37" s="334"/>
      <c r="CI37" s="334">
        <f t="shared" si="37"/>
        <v>0</v>
      </c>
      <c r="CJ37" s="334"/>
      <c r="CK37" s="334">
        <f t="shared" si="38"/>
        <v>0</v>
      </c>
      <c r="CL37" s="340">
        <f t="shared" si="40"/>
        <v>0</v>
      </c>
      <c r="CM37" s="340">
        <f t="shared" si="40"/>
        <v>0</v>
      </c>
      <c r="CN37" s="338"/>
      <c r="CO37" s="35"/>
      <c r="CP37" s="35"/>
      <c r="CQ37" s="35"/>
      <c r="CR37" s="35"/>
    </row>
    <row r="38" spans="1:96" ht="15">
      <c r="A38" s="334">
        <v>27</v>
      </c>
      <c r="B38" s="526" t="s">
        <v>196</v>
      </c>
      <c r="C38" s="527"/>
      <c r="D38" s="527"/>
      <c r="E38" s="528"/>
      <c r="F38" s="339" t="s">
        <v>23</v>
      </c>
      <c r="G38" s="339">
        <v>28000</v>
      </c>
      <c r="H38" s="334"/>
      <c r="I38" s="334">
        <f t="shared" si="41"/>
        <v>0</v>
      </c>
      <c r="J38" s="334"/>
      <c r="K38" s="334">
        <f t="shared" si="41"/>
        <v>0</v>
      </c>
      <c r="L38" s="334"/>
      <c r="M38" s="334">
        <f t="shared" si="0"/>
        <v>0</v>
      </c>
      <c r="N38" s="334"/>
      <c r="O38" s="334">
        <f t="shared" si="1"/>
        <v>0</v>
      </c>
      <c r="P38" s="334"/>
      <c r="Q38" s="334">
        <f t="shared" si="2"/>
        <v>0</v>
      </c>
      <c r="R38" s="334"/>
      <c r="S38" s="334">
        <f t="shared" si="3"/>
        <v>0</v>
      </c>
      <c r="T38" s="334">
        <v>2</v>
      </c>
      <c r="U38" s="334">
        <f t="shared" si="4"/>
        <v>56000</v>
      </c>
      <c r="V38" s="334"/>
      <c r="W38" s="334">
        <f t="shared" si="5"/>
        <v>0</v>
      </c>
      <c r="X38" s="334"/>
      <c r="Y38" s="334">
        <f t="shared" si="6"/>
        <v>0</v>
      </c>
      <c r="Z38" s="334"/>
      <c r="AA38" s="334">
        <f t="shared" si="7"/>
        <v>0</v>
      </c>
      <c r="AB38" s="334"/>
      <c r="AC38" s="334">
        <f t="shared" si="8"/>
        <v>0</v>
      </c>
      <c r="AD38" s="334"/>
      <c r="AE38" s="334">
        <f t="shared" si="9"/>
        <v>0</v>
      </c>
      <c r="AF38" s="334"/>
      <c r="AG38" s="334">
        <f t="shared" si="10"/>
        <v>0</v>
      </c>
      <c r="AH38" s="334"/>
      <c r="AI38" s="334">
        <f t="shared" si="11"/>
        <v>0</v>
      </c>
      <c r="AJ38" s="334"/>
      <c r="AK38" s="334">
        <f t="shared" si="12"/>
        <v>0</v>
      </c>
      <c r="AL38" s="334"/>
      <c r="AM38" s="334">
        <f t="shared" si="13"/>
        <v>0</v>
      </c>
      <c r="AN38" s="334"/>
      <c r="AO38" s="334">
        <f t="shared" si="14"/>
        <v>0</v>
      </c>
      <c r="AP38" s="334"/>
      <c r="AQ38" s="334">
        <f t="shared" si="15"/>
        <v>0</v>
      </c>
      <c r="AR38" s="334"/>
      <c r="AS38" s="334">
        <f t="shared" si="16"/>
        <v>0</v>
      </c>
      <c r="AT38" s="334"/>
      <c r="AU38" s="334">
        <f t="shared" si="17"/>
        <v>0</v>
      </c>
      <c r="AV38" s="334"/>
      <c r="AW38" s="334">
        <f t="shared" si="18"/>
        <v>0</v>
      </c>
      <c r="AX38" s="334"/>
      <c r="AY38" s="334">
        <f t="shared" si="19"/>
        <v>0</v>
      </c>
      <c r="AZ38" s="334"/>
      <c r="BA38" s="334">
        <f t="shared" si="20"/>
        <v>0</v>
      </c>
      <c r="BB38" s="334"/>
      <c r="BC38" s="334">
        <f t="shared" si="21"/>
        <v>0</v>
      </c>
      <c r="BD38" s="334"/>
      <c r="BE38" s="334">
        <f t="shared" si="22"/>
        <v>0</v>
      </c>
      <c r="BF38" s="334">
        <v>4</v>
      </c>
      <c r="BG38" s="334">
        <f t="shared" si="23"/>
        <v>112000</v>
      </c>
      <c r="BH38" s="334"/>
      <c r="BI38" s="334">
        <f t="shared" si="24"/>
        <v>0</v>
      </c>
      <c r="BJ38" s="334"/>
      <c r="BK38" s="334">
        <f t="shared" si="25"/>
        <v>0</v>
      </c>
      <c r="BL38" s="334"/>
      <c r="BM38" s="334">
        <f t="shared" si="26"/>
        <v>0</v>
      </c>
      <c r="BN38" s="334"/>
      <c r="BO38" s="334">
        <f t="shared" si="27"/>
        <v>0</v>
      </c>
      <c r="BP38" s="334"/>
      <c r="BQ38" s="334">
        <f t="shared" si="28"/>
        <v>0</v>
      </c>
      <c r="BR38" s="334"/>
      <c r="BS38" s="334">
        <f t="shared" si="29"/>
        <v>0</v>
      </c>
      <c r="BT38" s="334"/>
      <c r="BU38" s="334">
        <f t="shared" si="30"/>
        <v>0</v>
      </c>
      <c r="BV38" s="334"/>
      <c r="BW38" s="334">
        <f t="shared" si="31"/>
        <v>0</v>
      </c>
      <c r="BX38" s="334"/>
      <c r="BY38" s="334">
        <f t="shared" si="32"/>
        <v>0</v>
      </c>
      <c r="BZ38" s="334"/>
      <c r="CA38" s="334">
        <f t="shared" si="33"/>
        <v>0</v>
      </c>
      <c r="CB38" s="334">
        <f>3*0</f>
        <v>0</v>
      </c>
      <c r="CC38" s="334">
        <f>56000*0</f>
        <v>0</v>
      </c>
      <c r="CD38" s="334"/>
      <c r="CE38" s="334">
        <f t="shared" si="35"/>
        <v>0</v>
      </c>
      <c r="CF38" s="334"/>
      <c r="CG38" s="334">
        <f t="shared" si="36"/>
        <v>0</v>
      </c>
      <c r="CH38" s="334"/>
      <c r="CI38" s="334">
        <f t="shared" si="37"/>
        <v>0</v>
      </c>
      <c r="CJ38" s="334"/>
      <c r="CK38" s="334">
        <f t="shared" si="38"/>
        <v>0</v>
      </c>
      <c r="CL38" s="340">
        <f t="shared" si="40"/>
        <v>6</v>
      </c>
      <c r="CM38" s="340">
        <f t="shared" si="40"/>
        <v>168000</v>
      </c>
      <c r="CN38" s="338"/>
      <c r="CO38" s="35"/>
      <c r="CP38" s="35"/>
      <c r="CQ38" s="35"/>
      <c r="CR38" s="35"/>
    </row>
    <row r="39" spans="1:96" ht="15">
      <c r="A39" s="334">
        <v>28</v>
      </c>
      <c r="B39" s="334" t="s">
        <v>197</v>
      </c>
      <c r="C39" s="334"/>
      <c r="D39" s="334"/>
      <c r="E39" s="334"/>
      <c r="F39" s="339" t="s">
        <v>153</v>
      </c>
      <c r="G39" s="339">
        <v>6000</v>
      </c>
      <c r="H39" s="334"/>
      <c r="I39" s="334">
        <f t="shared" si="41"/>
        <v>0</v>
      </c>
      <c r="J39" s="334"/>
      <c r="K39" s="334">
        <f t="shared" si="41"/>
        <v>0</v>
      </c>
      <c r="L39" s="334"/>
      <c r="M39" s="334">
        <f t="shared" si="0"/>
        <v>0</v>
      </c>
      <c r="N39" s="334"/>
      <c r="O39" s="334">
        <f t="shared" si="1"/>
        <v>0</v>
      </c>
      <c r="P39" s="334"/>
      <c r="Q39" s="334">
        <f t="shared" si="2"/>
        <v>0</v>
      </c>
      <c r="R39" s="334"/>
      <c r="S39" s="334">
        <f t="shared" si="3"/>
        <v>0</v>
      </c>
      <c r="T39" s="334"/>
      <c r="U39" s="334">
        <f t="shared" si="4"/>
        <v>0</v>
      </c>
      <c r="V39" s="334"/>
      <c r="W39" s="334">
        <f t="shared" si="5"/>
        <v>0</v>
      </c>
      <c r="X39" s="334"/>
      <c r="Y39" s="334">
        <f t="shared" si="6"/>
        <v>0</v>
      </c>
      <c r="Z39" s="334"/>
      <c r="AA39" s="334">
        <f t="shared" si="7"/>
        <v>0</v>
      </c>
      <c r="AB39" s="334"/>
      <c r="AC39" s="334">
        <f t="shared" si="8"/>
        <v>0</v>
      </c>
      <c r="AD39" s="334"/>
      <c r="AE39" s="334">
        <f t="shared" si="9"/>
        <v>0</v>
      </c>
      <c r="AF39" s="334"/>
      <c r="AG39" s="334">
        <f t="shared" si="10"/>
        <v>0</v>
      </c>
      <c r="AH39" s="334"/>
      <c r="AI39" s="334">
        <f t="shared" si="11"/>
        <v>0</v>
      </c>
      <c r="AJ39" s="334"/>
      <c r="AK39" s="334">
        <f t="shared" si="12"/>
        <v>0</v>
      </c>
      <c r="AL39" s="334"/>
      <c r="AM39" s="334">
        <f t="shared" si="13"/>
        <v>0</v>
      </c>
      <c r="AN39" s="334"/>
      <c r="AO39" s="334">
        <f t="shared" si="14"/>
        <v>0</v>
      </c>
      <c r="AP39" s="334"/>
      <c r="AQ39" s="334">
        <f t="shared" si="15"/>
        <v>0</v>
      </c>
      <c r="AR39" s="334"/>
      <c r="AS39" s="334">
        <f t="shared" si="16"/>
        <v>0</v>
      </c>
      <c r="AT39" s="334"/>
      <c r="AU39" s="334">
        <f t="shared" si="17"/>
        <v>0</v>
      </c>
      <c r="AV39" s="334"/>
      <c r="AW39" s="334">
        <f t="shared" si="18"/>
        <v>0</v>
      </c>
      <c r="AX39" s="334"/>
      <c r="AY39" s="334">
        <f t="shared" si="19"/>
        <v>0</v>
      </c>
      <c r="AZ39" s="334"/>
      <c r="BA39" s="334">
        <f t="shared" si="20"/>
        <v>0</v>
      </c>
      <c r="BB39" s="334"/>
      <c r="BC39" s="334">
        <f t="shared" si="21"/>
        <v>0</v>
      </c>
      <c r="BD39" s="334"/>
      <c r="BE39" s="334">
        <f t="shared" si="22"/>
        <v>0</v>
      </c>
      <c r="BF39" s="334"/>
      <c r="BG39" s="334">
        <f t="shared" si="23"/>
        <v>0</v>
      </c>
      <c r="BH39" s="334"/>
      <c r="BI39" s="334">
        <f t="shared" si="24"/>
        <v>0</v>
      </c>
      <c r="BJ39" s="334"/>
      <c r="BK39" s="334">
        <f t="shared" si="25"/>
        <v>0</v>
      </c>
      <c r="BL39" s="334"/>
      <c r="BM39" s="334">
        <f t="shared" si="26"/>
        <v>0</v>
      </c>
      <c r="BN39" s="334"/>
      <c r="BO39" s="334">
        <f t="shared" si="27"/>
        <v>0</v>
      </c>
      <c r="BP39" s="334"/>
      <c r="BQ39" s="334">
        <f t="shared" si="28"/>
        <v>0</v>
      </c>
      <c r="BR39" s="334"/>
      <c r="BS39" s="334">
        <f t="shared" si="29"/>
        <v>0</v>
      </c>
      <c r="BT39" s="334"/>
      <c r="BU39" s="334">
        <f t="shared" si="30"/>
        <v>0</v>
      </c>
      <c r="BV39" s="334"/>
      <c r="BW39" s="334">
        <f t="shared" si="31"/>
        <v>0</v>
      </c>
      <c r="BX39" s="334"/>
      <c r="BY39" s="334">
        <f t="shared" si="32"/>
        <v>0</v>
      </c>
      <c r="BZ39" s="334"/>
      <c r="CA39" s="334">
        <f t="shared" si="33"/>
        <v>0</v>
      </c>
      <c r="CB39" s="334"/>
      <c r="CC39" s="334">
        <f t="shared" si="34"/>
        <v>0</v>
      </c>
      <c r="CD39" s="334">
        <v>2.8</v>
      </c>
      <c r="CE39" s="334">
        <f t="shared" si="35"/>
        <v>16800</v>
      </c>
      <c r="CF39" s="334"/>
      <c r="CG39" s="334">
        <f t="shared" si="36"/>
        <v>0</v>
      </c>
      <c r="CH39" s="334">
        <v>2.8</v>
      </c>
      <c r="CI39" s="334">
        <f t="shared" si="37"/>
        <v>16800</v>
      </c>
      <c r="CJ39" s="334"/>
      <c r="CK39" s="334">
        <f t="shared" si="38"/>
        <v>0</v>
      </c>
      <c r="CL39" s="340">
        <f t="shared" si="40"/>
        <v>5.6</v>
      </c>
      <c r="CM39" s="340">
        <f t="shared" si="40"/>
        <v>33600</v>
      </c>
      <c r="CN39" s="338"/>
      <c r="CO39" s="35"/>
      <c r="CP39" s="35"/>
      <c r="CQ39" s="35"/>
      <c r="CR39" s="35"/>
    </row>
    <row r="40" spans="1:96" ht="15">
      <c r="A40" s="334">
        <v>29</v>
      </c>
      <c r="B40" s="334" t="s">
        <v>198</v>
      </c>
      <c r="C40" s="334"/>
      <c r="D40" s="334"/>
      <c r="E40" s="334"/>
      <c r="F40" s="339" t="s">
        <v>23</v>
      </c>
      <c r="G40" s="339">
        <v>4500</v>
      </c>
      <c r="H40" s="334"/>
      <c r="I40" s="334">
        <f t="shared" si="41"/>
        <v>0</v>
      </c>
      <c r="J40" s="334"/>
      <c r="K40" s="334">
        <f t="shared" si="41"/>
        <v>0</v>
      </c>
      <c r="L40" s="334"/>
      <c r="M40" s="334">
        <f t="shared" si="0"/>
        <v>0</v>
      </c>
      <c r="N40" s="334"/>
      <c r="O40" s="334">
        <f t="shared" si="1"/>
        <v>0</v>
      </c>
      <c r="P40" s="334"/>
      <c r="Q40" s="334">
        <f t="shared" si="2"/>
        <v>0</v>
      </c>
      <c r="R40" s="334"/>
      <c r="S40" s="334">
        <f t="shared" si="3"/>
        <v>0</v>
      </c>
      <c r="T40" s="334"/>
      <c r="U40" s="334">
        <f t="shared" si="4"/>
        <v>0</v>
      </c>
      <c r="V40" s="334"/>
      <c r="W40" s="334">
        <f t="shared" si="5"/>
        <v>0</v>
      </c>
      <c r="X40" s="334"/>
      <c r="Y40" s="334">
        <f t="shared" si="6"/>
        <v>0</v>
      </c>
      <c r="Z40" s="334"/>
      <c r="AA40" s="334">
        <f t="shared" si="7"/>
        <v>0</v>
      </c>
      <c r="AB40" s="334"/>
      <c r="AC40" s="334">
        <f t="shared" si="8"/>
        <v>0</v>
      </c>
      <c r="AD40" s="334">
        <f>1</f>
        <v>1</v>
      </c>
      <c r="AE40" s="334">
        <f t="shared" si="9"/>
        <v>4500</v>
      </c>
      <c r="AF40" s="334"/>
      <c r="AG40" s="334">
        <f t="shared" si="10"/>
        <v>0</v>
      </c>
      <c r="AH40" s="334"/>
      <c r="AI40" s="334">
        <f t="shared" si="11"/>
        <v>0</v>
      </c>
      <c r="AJ40" s="334">
        <v>1</v>
      </c>
      <c r="AK40" s="334">
        <f t="shared" si="12"/>
        <v>4500</v>
      </c>
      <c r="AL40" s="334"/>
      <c r="AM40" s="334">
        <f t="shared" si="13"/>
        <v>0</v>
      </c>
      <c r="AN40" s="334"/>
      <c r="AO40" s="334">
        <f t="shared" si="14"/>
        <v>0</v>
      </c>
      <c r="AP40" s="334"/>
      <c r="AQ40" s="334">
        <f t="shared" si="15"/>
        <v>0</v>
      </c>
      <c r="AR40" s="334"/>
      <c r="AS40" s="334">
        <f t="shared" si="16"/>
        <v>0</v>
      </c>
      <c r="AT40" s="334">
        <f>1</f>
        <v>1</v>
      </c>
      <c r="AU40" s="334">
        <f t="shared" si="17"/>
        <v>4500</v>
      </c>
      <c r="AV40" s="334"/>
      <c r="AW40" s="334">
        <f t="shared" si="18"/>
        <v>0</v>
      </c>
      <c r="AX40" s="334"/>
      <c r="AY40" s="334">
        <f t="shared" si="19"/>
        <v>0</v>
      </c>
      <c r="AZ40" s="334"/>
      <c r="BA40" s="334">
        <f t="shared" si="20"/>
        <v>0</v>
      </c>
      <c r="BB40" s="334"/>
      <c r="BC40" s="334">
        <f t="shared" si="21"/>
        <v>0</v>
      </c>
      <c r="BD40" s="334"/>
      <c r="BE40" s="334">
        <f t="shared" si="22"/>
        <v>0</v>
      </c>
      <c r="BF40" s="334"/>
      <c r="BG40" s="334">
        <f t="shared" si="23"/>
        <v>0</v>
      </c>
      <c r="BH40" s="334"/>
      <c r="BI40" s="334">
        <f t="shared" si="24"/>
        <v>0</v>
      </c>
      <c r="BJ40" s="334"/>
      <c r="BK40" s="334">
        <f t="shared" si="25"/>
        <v>0</v>
      </c>
      <c r="BL40" s="334"/>
      <c r="BM40" s="334">
        <f t="shared" si="26"/>
        <v>0</v>
      </c>
      <c r="BN40" s="334"/>
      <c r="BO40" s="334">
        <f t="shared" si="27"/>
        <v>0</v>
      </c>
      <c r="BP40" s="334"/>
      <c r="BQ40" s="334">
        <f t="shared" si="28"/>
        <v>0</v>
      </c>
      <c r="BR40" s="334"/>
      <c r="BS40" s="334">
        <f t="shared" si="29"/>
        <v>0</v>
      </c>
      <c r="BT40" s="334"/>
      <c r="BU40" s="334">
        <f t="shared" si="30"/>
        <v>0</v>
      </c>
      <c r="BV40" s="334"/>
      <c r="BW40" s="334">
        <f t="shared" si="31"/>
        <v>0</v>
      </c>
      <c r="BX40" s="334"/>
      <c r="BY40" s="334">
        <f t="shared" si="32"/>
        <v>0</v>
      </c>
      <c r="BZ40" s="334"/>
      <c r="CA40" s="334">
        <f t="shared" si="33"/>
        <v>0</v>
      </c>
      <c r="CB40" s="334"/>
      <c r="CC40" s="334">
        <f t="shared" si="34"/>
        <v>0</v>
      </c>
      <c r="CD40" s="334"/>
      <c r="CE40" s="334">
        <f t="shared" si="35"/>
        <v>0</v>
      </c>
      <c r="CF40" s="334"/>
      <c r="CG40" s="334">
        <f t="shared" si="36"/>
        <v>0</v>
      </c>
      <c r="CH40" s="334"/>
      <c r="CI40" s="334">
        <f t="shared" si="37"/>
        <v>0</v>
      </c>
      <c r="CJ40" s="334"/>
      <c r="CK40" s="334">
        <f t="shared" si="38"/>
        <v>0</v>
      </c>
      <c r="CL40" s="340">
        <f t="shared" si="40"/>
        <v>3</v>
      </c>
      <c r="CM40" s="340">
        <f t="shared" si="40"/>
        <v>13500</v>
      </c>
      <c r="CN40" s="338"/>
      <c r="CO40" s="35"/>
      <c r="CP40" s="35"/>
      <c r="CQ40" s="35"/>
      <c r="CR40" s="35"/>
    </row>
    <row r="41" spans="1:96" ht="15">
      <c r="A41" s="334">
        <v>30</v>
      </c>
      <c r="B41" s="334" t="s">
        <v>199</v>
      </c>
      <c r="C41" s="334"/>
      <c r="D41" s="334"/>
      <c r="E41" s="334"/>
      <c r="F41" s="339" t="s">
        <v>23</v>
      </c>
      <c r="G41" s="339">
        <v>10000</v>
      </c>
      <c r="H41" s="334"/>
      <c r="I41" s="334">
        <f t="shared" si="41"/>
        <v>0</v>
      </c>
      <c r="J41" s="334"/>
      <c r="K41" s="334">
        <f t="shared" si="41"/>
        <v>0</v>
      </c>
      <c r="L41" s="334"/>
      <c r="M41" s="334">
        <f t="shared" si="0"/>
        <v>0</v>
      </c>
      <c r="N41" s="334"/>
      <c r="O41" s="334">
        <f t="shared" si="1"/>
        <v>0</v>
      </c>
      <c r="P41" s="334"/>
      <c r="Q41" s="334">
        <f t="shared" si="2"/>
        <v>0</v>
      </c>
      <c r="R41" s="334"/>
      <c r="S41" s="334">
        <f t="shared" si="3"/>
        <v>0</v>
      </c>
      <c r="T41" s="334"/>
      <c r="U41" s="334">
        <f t="shared" si="4"/>
        <v>0</v>
      </c>
      <c r="V41" s="334"/>
      <c r="W41" s="334">
        <f t="shared" si="5"/>
        <v>0</v>
      </c>
      <c r="X41" s="334"/>
      <c r="Y41" s="334">
        <f t="shared" si="6"/>
        <v>0</v>
      </c>
      <c r="Z41" s="334"/>
      <c r="AA41" s="334">
        <f t="shared" si="7"/>
        <v>0</v>
      </c>
      <c r="AB41" s="334"/>
      <c r="AC41" s="334">
        <f t="shared" si="8"/>
        <v>0</v>
      </c>
      <c r="AD41" s="334"/>
      <c r="AE41" s="334">
        <f t="shared" si="9"/>
        <v>0</v>
      </c>
      <c r="AF41" s="334"/>
      <c r="AG41" s="334">
        <f t="shared" si="10"/>
        <v>0</v>
      </c>
      <c r="AH41" s="334"/>
      <c r="AI41" s="334">
        <f t="shared" si="11"/>
        <v>0</v>
      </c>
      <c r="AJ41" s="334"/>
      <c r="AK41" s="334">
        <f t="shared" si="12"/>
        <v>0</v>
      </c>
      <c r="AL41" s="334"/>
      <c r="AM41" s="334">
        <f t="shared" si="13"/>
        <v>0</v>
      </c>
      <c r="AN41" s="334"/>
      <c r="AO41" s="334">
        <f t="shared" si="14"/>
        <v>0</v>
      </c>
      <c r="AP41" s="334"/>
      <c r="AQ41" s="334">
        <f t="shared" si="15"/>
        <v>0</v>
      </c>
      <c r="AR41" s="334"/>
      <c r="AS41" s="334">
        <f t="shared" si="16"/>
        <v>0</v>
      </c>
      <c r="AT41" s="334"/>
      <c r="AU41" s="334">
        <f t="shared" si="17"/>
        <v>0</v>
      </c>
      <c r="AV41" s="334"/>
      <c r="AW41" s="334">
        <f t="shared" si="18"/>
        <v>0</v>
      </c>
      <c r="AX41" s="334"/>
      <c r="AY41" s="334">
        <f t="shared" si="19"/>
        <v>0</v>
      </c>
      <c r="AZ41" s="334"/>
      <c r="BA41" s="334">
        <f t="shared" si="20"/>
        <v>0</v>
      </c>
      <c r="BB41" s="334"/>
      <c r="BC41" s="334">
        <f t="shared" si="21"/>
        <v>0</v>
      </c>
      <c r="BD41" s="334"/>
      <c r="BE41" s="334">
        <f t="shared" si="22"/>
        <v>0</v>
      </c>
      <c r="BF41" s="334"/>
      <c r="BG41" s="334">
        <f t="shared" si="23"/>
        <v>0</v>
      </c>
      <c r="BH41" s="334"/>
      <c r="BI41" s="334">
        <f t="shared" si="24"/>
        <v>0</v>
      </c>
      <c r="BJ41" s="334"/>
      <c r="BK41" s="334">
        <f t="shared" si="25"/>
        <v>0</v>
      </c>
      <c r="BL41" s="334"/>
      <c r="BM41" s="334">
        <f t="shared" si="26"/>
        <v>0</v>
      </c>
      <c r="BN41" s="334"/>
      <c r="BO41" s="334">
        <f t="shared" si="27"/>
        <v>0</v>
      </c>
      <c r="BP41" s="334"/>
      <c r="BQ41" s="334">
        <f t="shared" si="28"/>
        <v>0</v>
      </c>
      <c r="BR41" s="334"/>
      <c r="BS41" s="334">
        <f t="shared" si="29"/>
        <v>0</v>
      </c>
      <c r="BT41" s="334"/>
      <c r="BU41" s="334">
        <f t="shared" si="30"/>
        <v>0</v>
      </c>
      <c r="BV41" s="334"/>
      <c r="BW41" s="334">
        <f t="shared" si="31"/>
        <v>0</v>
      </c>
      <c r="BX41" s="334"/>
      <c r="BY41" s="334">
        <f t="shared" si="32"/>
        <v>0</v>
      </c>
      <c r="BZ41" s="334"/>
      <c r="CA41" s="334">
        <f t="shared" si="33"/>
        <v>0</v>
      </c>
      <c r="CB41" s="334"/>
      <c r="CC41" s="334">
        <f t="shared" si="34"/>
        <v>0</v>
      </c>
      <c r="CD41" s="334"/>
      <c r="CE41" s="334">
        <f t="shared" si="35"/>
        <v>0</v>
      </c>
      <c r="CF41" s="334"/>
      <c r="CG41" s="334">
        <f t="shared" si="36"/>
        <v>0</v>
      </c>
      <c r="CH41" s="334"/>
      <c r="CI41" s="334">
        <f t="shared" si="37"/>
        <v>0</v>
      </c>
      <c r="CJ41" s="334"/>
      <c r="CK41" s="334">
        <f t="shared" si="38"/>
        <v>0</v>
      </c>
      <c r="CL41" s="340">
        <f t="shared" si="40"/>
        <v>0</v>
      </c>
      <c r="CM41" s="340">
        <f t="shared" si="40"/>
        <v>0</v>
      </c>
      <c r="CN41" s="338"/>
      <c r="CO41" s="35"/>
      <c r="CP41" s="35"/>
      <c r="CQ41" s="35"/>
      <c r="CR41" s="35"/>
    </row>
    <row r="42" spans="1:96" ht="15">
      <c r="A42" s="334">
        <v>31</v>
      </c>
      <c r="B42" s="334" t="s">
        <v>200</v>
      </c>
      <c r="C42" s="334"/>
      <c r="D42" s="334"/>
      <c r="E42" s="334"/>
      <c r="F42" s="339" t="s">
        <v>153</v>
      </c>
      <c r="G42" s="339">
        <v>7000</v>
      </c>
      <c r="H42" s="334"/>
      <c r="I42" s="334">
        <f t="shared" si="41"/>
        <v>0</v>
      </c>
      <c r="J42" s="334"/>
      <c r="K42" s="334">
        <f t="shared" si="41"/>
        <v>0</v>
      </c>
      <c r="L42" s="334"/>
      <c r="M42" s="334">
        <f t="shared" si="0"/>
        <v>0</v>
      </c>
      <c r="N42" s="334"/>
      <c r="O42" s="334">
        <f t="shared" si="1"/>
        <v>0</v>
      </c>
      <c r="P42" s="334"/>
      <c r="Q42" s="334">
        <f t="shared" si="2"/>
        <v>0</v>
      </c>
      <c r="R42" s="334"/>
      <c r="S42" s="334">
        <f t="shared" si="3"/>
        <v>0</v>
      </c>
      <c r="T42" s="334"/>
      <c r="U42" s="334">
        <f t="shared" si="4"/>
        <v>0</v>
      </c>
      <c r="V42" s="334"/>
      <c r="W42" s="334">
        <f t="shared" si="5"/>
        <v>0</v>
      </c>
      <c r="X42" s="334"/>
      <c r="Y42" s="334">
        <f t="shared" si="6"/>
        <v>0</v>
      </c>
      <c r="Z42" s="334"/>
      <c r="AA42" s="334">
        <f t="shared" si="7"/>
        <v>0</v>
      </c>
      <c r="AB42" s="334"/>
      <c r="AC42" s="334">
        <f t="shared" si="8"/>
        <v>0</v>
      </c>
      <c r="AD42" s="334"/>
      <c r="AE42" s="334">
        <f t="shared" si="9"/>
        <v>0</v>
      </c>
      <c r="AF42" s="334"/>
      <c r="AG42" s="334">
        <f t="shared" si="10"/>
        <v>0</v>
      </c>
      <c r="AH42" s="334"/>
      <c r="AI42" s="334">
        <f t="shared" si="11"/>
        <v>0</v>
      </c>
      <c r="AJ42" s="334"/>
      <c r="AK42" s="334">
        <f t="shared" si="12"/>
        <v>0</v>
      </c>
      <c r="AL42" s="334"/>
      <c r="AM42" s="334">
        <f t="shared" si="13"/>
        <v>0</v>
      </c>
      <c r="AN42" s="334"/>
      <c r="AO42" s="334">
        <f t="shared" si="14"/>
        <v>0</v>
      </c>
      <c r="AP42" s="334"/>
      <c r="AQ42" s="334">
        <f t="shared" si="15"/>
        <v>0</v>
      </c>
      <c r="AR42" s="334"/>
      <c r="AS42" s="334">
        <f t="shared" si="16"/>
        <v>0</v>
      </c>
      <c r="AT42" s="334"/>
      <c r="AU42" s="334">
        <f t="shared" si="17"/>
        <v>0</v>
      </c>
      <c r="AV42" s="334"/>
      <c r="AW42" s="334">
        <f t="shared" si="18"/>
        <v>0</v>
      </c>
      <c r="AX42" s="334"/>
      <c r="AY42" s="334">
        <f t="shared" si="19"/>
        <v>0</v>
      </c>
      <c r="AZ42" s="334"/>
      <c r="BA42" s="334">
        <f t="shared" si="20"/>
        <v>0</v>
      </c>
      <c r="BB42" s="334"/>
      <c r="BC42" s="334">
        <f t="shared" si="21"/>
        <v>0</v>
      </c>
      <c r="BD42" s="334"/>
      <c r="BE42" s="334">
        <f t="shared" si="22"/>
        <v>0</v>
      </c>
      <c r="BF42" s="334"/>
      <c r="BG42" s="334">
        <f t="shared" si="23"/>
        <v>0</v>
      </c>
      <c r="BH42" s="334"/>
      <c r="BI42" s="334">
        <f t="shared" si="24"/>
        <v>0</v>
      </c>
      <c r="BJ42" s="334"/>
      <c r="BK42" s="334">
        <f t="shared" si="25"/>
        <v>0</v>
      </c>
      <c r="BL42" s="334"/>
      <c r="BM42" s="334">
        <f t="shared" si="26"/>
        <v>0</v>
      </c>
      <c r="BN42" s="334"/>
      <c r="BO42" s="334">
        <f t="shared" si="27"/>
        <v>0</v>
      </c>
      <c r="BP42" s="334"/>
      <c r="BQ42" s="334">
        <f t="shared" si="28"/>
        <v>0</v>
      </c>
      <c r="BR42" s="334"/>
      <c r="BS42" s="334">
        <f t="shared" si="29"/>
        <v>0</v>
      </c>
      <c r="BT42" s="334"/>
      <c r="BU42" s="334">
        <f t="shared" si="30"/>
        <v>0</v>
      </c>
      <c r="BV42" s="334"/>
      <c r="BW42" s="334">
        <f t="shared" si="31"/>
        <v>0</v>
      </c>
      <c r="BX42" s="334"/>
      <c r="BY42" s="334">
        <f t="shared" si="32"/>
        <v>0</v>
      </c>
      <c r="BZ42" s="334"/>
      <c r="CA42" s="334">
        <f t="shared" si="33"/>
        <v>0</v>
      </c>
      <c r="CB42" s="334"/>
      <c r="CC42" s="334">
        <f t="shared" si="34"/>
        <v>0</v>
      </c>
      <c r="CD42" s="334"/>
      <c r="CE42" s="334">
        <f t="shared" si="35"/>
        <v>0</v>
      </c>
      <c r="CF42" s="334"/>
      <c r="CG42" s="334">
        <f t="shared" si="36"/>
        <v>0</v>
      </c>
      <c r="CH42" s="334"/>
      <c r="CI42" s="334">
        <f t="shared" si="37"/>
        <v>0</v>
      </c>
      <c r="CJ42" s="334"/>
      <c r="CK42" s="334">
        <f t="shared" si="38"/>
        <v>0</v>
      </c>
      <c r="CL42" s="340">
        <f t="shared" si="40"/>
        <v>0</v>
      </c>
      <c r="CM42" s="340">
        <f t="shared" si="40"/>
        <v>0</v>
      </c>
      <c r="CN42" s="338"/>
      <c r="CO42" s="35"/>
      <c r="CP42" s="35"/>
      <c r="CQ42" s="35"/>
      <c r="CR42" s="35"/>
    </row>
    <row r="43" spans="1:96" ht="15">
      <c r="A43" s="334">
        <v>32</v>
      </c>
      <c r="B43" s="334" t="s">
        <v>201</v>
      </c>
      <c r="C43" s="334"/>
      <c r="D43" s="334"/>
      <c r="E43" s="334"/>
      <c r="F43" s="339" t="s">
        <v>23</v>
      </c>
      <c r="G43" s="339">
        <v>2100</v>
      </c>
      <c r="H43" s="334"/>
      <c r="I43" s="334">
        <f aca="true" t="shared" si="42" ref="I43:K58">$G43*H43</f>
        <v>0</v>
      </c>
      <c r="J43" s="334"/>
      <c r="K43" s="334">
        <f t="shared" si="42"/>
        <v>0</v>
      </c>
      <c r="L43" s="334"/>
      <c r="M43" s="334">
        <f t="shared" si="0"/>
        <v>0</v>
      </c>
      <c r="N43" s="334"/>
      <c r="O43" s="334">
        <f t="shared" si="1"/>
        <v>0</v>
      </c>
      <c r="P43" s="334"/>
      <c r="Q43" s="334">
        <f t="shared" si="2"/>
        <v>0</v>
      </c>
      <c r="R43" s="334"/>
      <c r="S43" s="334">
        <f t="shared" si="3"/>
        <v>0</v>
      </c>
      <c r="T43" s="334"/>
      <c r="U43" s="334">
        <f t="shared" si="4"/>
        <v>0</v>
      </c>
      <c r="V43" s="334"/>
      <c r="W43" s="334">
        <f t="shared" si="5"/>
        <v>0</v>
      </c>
      <c r="X43" s="334"/>
      <c r="Y43" s="334">
        <f t="shared" si="6"/>
        <v>0</v>
      </c>
      <c r="Z43" s="334"/>
      <c r="AA43" s="334">
        <f t="shared" si="7"/>
        <v>0</v>
      </c>
      <c r="AB43" s="334"/>
      <c r="AC43" s="334">
        <f t="shared" si="8"/>
        <v>0</v>
      </c>
      <c r="AD43" s="334"/>
      <c r="AE43" s="334">
        <f t="shared" si="9"/>
        <v>0</v>
      </c>
      <c r="AF43" s="334"/>
      <c r="AG43" s="334">
        <f t="shared" si="10"/>
        <v>0</v>
      </c>
      <c r="AH43" s="334"/>
      <c r="AI43" s="334">
        <f t="shared" si="11"/>
        <v>0</v>
      </c>
      <c r="AJ43" s="334"/>
      <c r="AK43" s="334">
        <f t="shared" si="12"/>
        <v>0</v>
      </c>
      <c r="AL43" s="334"/>
      <c r="AM43" s="334">
        <f t="shared" si="13"/>
        <v>0</v>
      </c>
      <c r="AN43" s="334"/>
      <c r="AO43" s="334">
        <f t="shared" si="14"/>
        <v>0</v>
      </c>
      <c r="AP43" s="334"/>
      <c r="AQ43" s="334">
        <f t="shared" si="15"/>
        <v>0</v>
      </c>
      <c r="AR43" s="334"/>
      <c r="AS43" s="334">
        <f t="shared" si="16"/>
        <v>0</v>
      </c>
      <c r="AT43" s="334"/>
      <c r="AU43" s="334">
        <f t="shared" si="17"/>
        <v>0</v>
      </c>
      <c r="AV43" s="334"/>
      <c r="AW43" s="334">
        <f t="shared" si="18"/>
        <v>0</v>
      </c>
      <c r="AX43" s="334"/>
      <c r="AY43" s="334">
        <f t="shared" si="19"/>
        <v>0</v>
      </c>
      <c r="AZ43" s="334"/>
      <c r="BA43" s="334">
        <f t="shared" si="20"/>
        <v>0</v>
      </c>
      <c r="BB43" s="334"/>
      <c r="BC43" s="334">
        <f t="shared" si="21"/>
        <v>0</v>
      </c>
      <c r="BD43" s="334"/>
      <c r="BE43" s="334">
        <f t="shared" si="22"/>
        <v>0</v>
      </c>
      <c r="BF43" s="334"/>
      <c r="BG43" s="334">
        <f t="shared" si="23"/>
        <v>0</v>
      </c>
      <c r="BH43" s="334"/>
      <c r="BI43" s="334">
        <f t="shared" si="24"/>
        <v>0</v>
      </c>
      <c r="BJ43" s="334"/>
      <c r="BK43" s="334">
        <f t="shared" si="25"/>
        <v>0</v>
      </c>
      <c r="BL43" s="334"/>
      <c r="BM43" s="334">
        <f t="shared" si="26"/>
        <v>0</v>
      </c>
      <c r="BN43" s="334"/>
      <c r="BO43" s="334">
        <f t="shared" si="27"/>
        <v>0</v>
      </c>
      <c r="BP43" s="334"/>
      <c r="BQ43" s="334">
        <f t="shared" si="28"/>
        <v>0</v>
      </c>
      <c r="BR43" s="334"/>
      <c r="BS43" s="334">
        <f t="shared" si="29"/>
        <v>0</v>
      </c>
      <c r="BT43" s="334"/>
      <c r="BU43" s="334">
        <f t="shared" si="30"/>
        <v>0</v>
      </c>
      <c r="BV43" s="334"/>
      <c r="BW43" s="334">
        <f t="shared" si="31"/>
        <v>0</v>
      </c>
      <c r="BX43" s="334"/>
      <c r="BY43" s="334">
        <f t="shared" si="32"/>
        <v>0</v>
      </c>
      <c r="BZ43" s="334"/>
      <c r="CA43" s="334">
        <f t="shared" si="33"/>
        <v>0</v>
      </c>
      <c r="CB43" s="334"/>
      <c r="CC43" s="334">
        <f t="shared" si="34"/>
        <v>0</v>
      </c>
      <c r="CD43" s="334"/>
      <c r="CE43" s="334">
        <f t="shared" si="35"/>
        <v>0</v>
      </c>
      <c r="CF43" s="334"/>
      <c r="CG43" s="334">
        <f t="shared" si="36"/>
        <v>0</v>
      </c>
      <c r="CH43" s="334"/>
      <c r="CI43" s="334">
        <f t="shared" si="37"/>
        <v>0</v>
      </c>
      <c r="CJ43" s="334"/>
      <c r="CK43" s="334">
        <f t="shared" si="38"/>
        <v>0</v>
      </c>
      <c r="CL43" s="340">
        <f t="shared" si="40"/>
        <v>0</v>
      </c>
      <c r="CM43" s="340">
        <f t="shared" si="40"/>
        <v>0</v>
      </c>
      <c r="CN43" s="338"/>
      <c r="CO43" s="35"/>
      <c r="CP43" s="35"/>
      <c r="CQ43" s="35"/>
      <c r="CR43" s="35"/>
    </row>
    <row r="44" spans="1:96" ht="15">
      <c r="A44" s="334">
        <v>33</v>
      </c>
      <c r="B44" s="334" t="s">
        <v>202</v>
      </c>
      <c r="C44" s="334"/>
      <c r="D44" s="334"/>
      <c r="E44" s="334"/>
      <c r="F44" s="339" t="s">
        <v>23</v>
      </c>
      <c r="G44" s="339">
        <v>9200</v>
      </c>
      <c r="H44" s="334"/>
      <c r="I44" s="334">
        <f t="shared" si="42"/>
        <v>0</v>
      </c>
      <c r="J44" s="334"/>
      <c r="K44" s="334">
        <f t="shared" si="42"/>
        <v>0</v>
      </c>
      <c r="L44" s="334"/>
      <c r="M44" s="334">
        <f t="shared" si="0"/>
        <v>0</v>
      </c>
      <c r="N44" s="334"/>
      <c r="O44" s="334">
        <f t="shared" si="1"/>
        <v>0</v>
      </c>
      <c r="P44" s="334"/>
      <c r="Q44" s="334">
        <f t="shared" si="2"/>
        <v>0</v>
      </c>
      <c r="R44" s="334"/>
      <c r="S44" s="334">
        <f t="shared" si="3"/>
        <v>0</v>
      </c>
      <c r="T44" s="334"/>
      <c r="U44" s="334">
        <f t="shared" si="4"/>
        <v>0</v>
      </c>
      <c r="V44" s="334"/>
      <c r="W44" s="334">
        <f t="shared" si="5"/>
        <v>0</v>
      </c>
      <c r="X44" s="334"/>
      <c r="Y44" s="334">
        <f t="shared" si="6"/>
        <v>0</v>
      </c>
      <c r="Z44" s="334"/>
      <c r="AA44" s="334">
        <f t="shared" si="7"/>
        <v>0</v>
      </c>
      <c r="AB44" s="334"/>
      <c r="AC44" s="334">
        <f t="shared" si="8"/>
        <v>0</v>
      </c>
      <c r="AD44" s="334"/>
      <c r="AE44" s="334">
        <f t="shared" si="9"/>
        <v>0</v>
      </c>
      <c r="AF44" s="334"/>
      <c r="AG44" s="334">
        <f t="shared" si="10"/>
        <v>0</v>
      </c>
      <c r="AH44" s="334"/>
      <c r="AI44" s="334">
        <f t="shared" si="11"/>
        <v>0</v>
      </c>
      <c r="AJ44" s="334"/>
      <c r="AK44" s="334">
        <f t="shared" si="12"/>
        <v>0</v>
      </c>
      <c r="AL44" s="334"/>
      <c r="AM44" s="334">
        <f t="shared" si="13"/>
        <v>0</v>
      </c>
      <c r="AN44" s="334"/>
      <c r="AO44" s="334">
        <f t="shared" si="14"/>
        <v>0</v>
      </c>
      <c r="AP44" s="334"/>
      <c r="AQ44" s="334">
        <f t="shared" si="15"/>
        <v>0</v>
      </c>
      <c r="AR44" s="334"/>
      <c r="AS44" s="334">
        <f t="shared" si="16"/>
        <v>0</v>
      </c>
      <c r="AT44" s="334"/>
      <c r="AU44" s="334">
        <f t="shared" si="17"/>
        <v>0</v>
      </c>
      <c r="AV44" s="334"/>
      <c r="AW44" s="334">
        <f t="shared" si="18"/>
        <v>0</v>
      </c>
      <c r="AX44" s="334"/>
      <c r="AY44" s="334">
        <f t="shared" si="19"/>
        <v>0</v>
      </c>
      <c r="AZ44" s="334"/>
      <c r="BA44" s="334">
        <f t="shared" si="20"/>
        <v>0</v>
      </c>
      <c r="BB44" s="334"/>
      <c r="BC44" s="334">
        <f t="shared" si="21"/>
        <v>0</v>
      </c>
      <c r="BD44" s="334"/>
      <c r="BE44" s="334">
        <f t="shared" si="22"/>
        <v>0</v>
      </c>
      <c r="BF44" s="334"/>
      <c r="BG44" s="334">
        <f t="shared" si="23"/>
        <v>0</v>
      </c>
      <c r="BH44" s="334"/>
      <c r="BI44" s="334">
        <f t="shared" si="24"/>
        <v>0</v>
      </c>
      <c r="BJ44" s="334"/>
      <c r="BK44" s="334">
        <f t="shared" si="25"/>
        <v>0</v>
      </c>
      <c r="BL44" s="334"/>
      <c r="BM44" s="334">
        <f t="shared" si="26"/>
        <v>0</v>
      </c>
      <c r="BN44" s="334"/>
      <c r="BO44" s="334">
        <f t="shared" si="27"/>
        <v>0</v>
      </c>
      <c r="BP44" s="334"/>
      <c r="BQ44" s="334">
        <f t="shared" si="28"/>
        <v>0</v>
      </c>
      <c r="BR44" s="334"/>
      <c r="BS44" s="334">
        <f t="shared" si="29"/>
        <v>0</v>
      </c>
      <c r="BT44" s="334"/>
      <c r="BU44" s="334">
        <f t="shared" si="30"/>
        <v>0</v>
      </c>
      <c r="BV44" s="334"/>
      <c r="BW44" s="334">
        <f t="shared" si="31"/>
        <v>0</v>
      </c>
      <c r="BX44" s="334">
        <v>2</v>
      </c>
      <c r="BY44" s="334">
        <f t="shared" si="32"/>
        <v>18400</v>
      </c>
      <c r="BZ44" s="334"/>
      <c r="CA44" s="334">
        <f t="shared" si="33"/>
        <v>0</v>
      </c>
      <c r="CB44" s="334"/>
      <c r="CC44" s="334">
        <f t="shared" si="34"/>
        <v>0</v>
      </c>
      <c r="CD44" s="334"/>
      <c r="CE44" s="334">
        <f t="shared" si="35"/>
        <v>0</v>
      </c>
      <c r="CF44" s="334"/>
      <c r="CG44" s="334">
        <f t="shared" si="36"/>
        <v>0</v>
      </c>
      <c r="CH44" s="334"/>
      <c r="CI44" s="334">
        <f t="shared" si="37"/>
        <v>0</v>
      </c>
      <c r="CJ44" s="334"/>
      <c r="CK44" s="334">
        <f t="shared" si="38"/>
        <v>0</v>
      </c>
      <c r="CL44" s="340">
        <f t="shared" si="40"/>
        <v>2</v>
      </c>
      <c r="CM44" s="340">
        <f t="shared" si="40"/>
        <v>18400</v>
      </c>
      <c r="CN44" s="338"/>
      <c r="CO44" s="35"/>
      <c r="CP44" s="35"/>
      <c r="CQ44" s="35"/>
      <c r="CR44" s="35"/>
    </row>
    <row r="45" spans="1:96" ht="15">
      <c r="A45" s="334">
        <v>34</v>
      </c>
      <c r="B45" s="334" t="s">
        <v>203</v>
      </c>
      <c r="C45" s="334"/>
      <c r="D45" s="334"/>
      <c r="E45" s="334"/>
      <c r="F45" s="339" t="s">
        <v>23</v>
      </c>
      <c r="G45" s="339">
        <v>15300</v>
      </c>
      <c r="H45" s="334"/>
      <c r="I45" s="334">
        <f t="shared" si="42"/>
        <v>0</v>
      </c>
      <c r="J45" s="334"/>
      <c r="K45" s="334">
        <f t="shared" si="42"/>
        <v>0</v>
      </c>
      <c r="L45" s="334"/>
      <c r="M45" s="334">
        <f t="shared" si="0"/>
        <v>0</v>
      </c>
      <c r="N45" s="334"/>
      <c r="O45" s="334">
        <f t="shared" si="1"/>
        <v>0</v>
      </c>
      <c r="P45" s="334"/>
      <c r="Q45" s="334">
        <f t="shared" si="2"/>
        <v>0</v>
      </c>
      <c r="R45" s="334"/>
      <c r="S45" s="334">
        <f t="shared" si="3"/>
        <v>0</v>
      </c>
      <c r="T45" s="334"/>
      <c r="U45" s="334">
        <f t="shared" si="4"/>
        <v>0</v>
      </c>
      <c r="V45" s="334"/>
      <c r="W45" s="334">
        <f t="shared" si="5"/>
        <v>0</v>
      </c>
      <c r="X45" s="334"/>
      <c r="Y45" s="334">
        <f t="shared" si="6"/>
        <v>0</v>
      </c>
      <c r="Z45" s="334"/>
      <c r="AA45" s="334">
        <f t="shared" si="7"/>
        <v>0</v>
      </c>
      <c r="AB45" s="334"/>
      <c r="AC45" s="334">
        <f t="shared" si="8"/>
        <v>0</v>
      </c>
      <c r="AD45" s="334"/>
      <c r="AE45" s="334">
        <f t="shared" si="9"/>
        <v>0</v>
      </c>
      <c r="AF45" s="334"/>
      <c r="AG45" s="334">
        <f t="shared" si="10"/>
        <v>0</v>
      </c>
      <c r="AH45" s="334"/>
      <c r="AI45" s="334">
        <f t="shared" si="11"/>
        <v>0</v>
      </c>
      <c r="AJ45" s="334"/>
      <c r="AK45" s="334">
        <f t="shared" si="12"/>
        <v>0</v>
      </c>
      <c r="AL45" s="334"/>
      <c r="AM45" s="334">
        <f t="shared" si="13"/>
        <v>0</v>
      </c>
      <c r="AN45" s="334"/>
      <c r="AO45" s="334">
        <f t="shared" si="14"/>
        <v>0</v>
      </c>
      <c r="AP45" s="334"/>
      <c r="AQ45" s="334">
        <f t="shared" si="15"/>
        <v>0</v>
      </c>
      <c r="AR45" s="334"/>
      <c r="AS45" s="334">
        <f t="shared" si="16"/>
        <v>0</v>
      </c>
      <c r="AT45" s="334"/>
      <c r="AU45" s="334">
        <f t="shared" si="17"/>
        <v>0</v>
      </c>
      <c r="AV45" s="334"/>
      <c r="AW45" s="334">
        <f t="shared" si="18"/>
        <v>0</v>
      </c>
      <c r="AX45" s="334"/>
      <c r="AY45" s="334">
        <f t="shared" si="19"/>
        <v>0</v>
      </c>
      <c r="AZ45" s="334"/>
      <c r="BA45" s="334">
        <f t="shared" si="20"/>
        <v>0</v>
      </c>
      <c r="BB45" s="334"/>
      <c r="BC45" s="334">
        <f t="shared" si="21"/>
        <v>0</v>
      </c>
      <c r="BD45" s="334"/>
      <c r="BE45" s="334">
        <f t="shared" si="22"/>
        <v>0</v>
      </c>
      <c r="BF45" s="334"/>
      <c r="BG45" s="334">
        <f t="shared" si="23"/>
        <v>0</v>
      </c>
      <c r="BH45" s="334"/>
      <c r="BI45" s="334">
        <f t="shared" si="24"/>
        <v>0</v>
      </c>
      <c r="BJ45" s="334"/>
      <c r="BK45" s="334">
        <f t="shared" si="25"/>
        <v>0</v>
      </c>
      <c r="BL45" s="334"/>
      <c r="BM45" s="334">
        <f t="shared" si="26"/>
        <v>0</v>
      </c>
      <c r="BN45" s="334"/>
      <c r="BO45" s="334">
        <f t="shared" si="27"/>
        <v>0</v>
      </c>
      <c r="BP45" s="334"/>
      <c r="BQ45" s="334">
        <f t="shared" si="28"/>
        <v>0</v>
      </c>
      <c r="BR45" s="334"/>
      <c r="BS45" s="334">
        <f t="shared" si="29"/>
        <v>0</v>
      </c>
      <c r="BT45" s="334"/>
      <c r="BU45" s="334">
        <f t="shared" si="30"/>
        <v>0</v>
      </c>
      <c r="BV45" s="334"/>
      <c r="BW45" s="334">
        <f t="shared" si="31"/>
        <v>0</v>
      </c>
      <c r="BX45" s="334"/>
      <c r="BY45" s="334">
        <f t="shared" si="32"/>
        <v>0</v>
      </c>
      <c r="BZ45" s="334"/>
      <c r="CA45" s="334">
        <f t="shared" si="33"/>
        <v>0</v>
      </c>
      <c r="CB45" s="334"/>
      <c r="CC45" s="334">
        <f t="shared" si="34"/>
        <v>0</v>
      </c>
      <c r="CD45" s="334"/>
      <c r="CE45" s="334">
        <f t="shared" si="35"/>
        <v>0</v>
      </c>
      <c r="CF45" s="334"/>
      <c r="CG45" s="334">
        <f t="shared" si="36"/>
        <v>0</v>
      </c>
      <c r="CH45" s="334"/>
      <c r="CI45" s="334">
        <f t="shared" si="37"/>
        <v>0</v>
      </c>
      <c r="CJ45" s="334"/>
      <c r="CK45" s="334">
        <f t="shared" si="38"/>
        <v>0</v>
      </c>
      <c r="CL45" s="340">
        <f t="shared" si="40"/>
        <v>0</v>
      </c>
      <c r="CM45" s="340">
        <f t="shared" si="40"/>
        <v>0</v>
      </c>
      <c r="CN45" s="338"/>
      <c r="CO45" s="35"/>
      <c r="CP45" s="35"/>
      <c r="CQ45" s="35"/>
      <c r="CR45" s="35"/>
    </row>
    <row r="46" spans="1:96" ht="15">
      <c r="A46" s="334">
        <v>35</v>
      </c>
      <c r="B46" s="334" t="s">
        <v>204</v>
      </c>
      <c r="C46" s="334"/>
      <c r="D46" s="334"/>
      <c r="E46" s="334"/>
      <c r="F46" s="339" t="s">
        <v>23</v>
      </c>
      <c r="G46" s="339">
        <v>6000</v>
      </c>
      <c r="H46" s="334"/>
      <c r="I46" s="334">
        <f t="shared" si="42"/>
        <v>0</v>
      </c>
      <c r="J46" s="334"/>
      <c r="K46" s="334">
        <f t="shared" si="42"/>
        <v>0</v>
      </c>
      <c r="L46" s="334"/>
      <c r="M46" s="334">
        <f t="shared" si="0"/>
        <v>0</v>
      </c>
      <c r="N46" s="334"/>
      <c r="O46" s="334">
        <f t="shared" si="1"/>
        <v>0</v>
      </c>
      <c r="P46" s="334"/>
      <c r="Q46" s="334">
        <f t="shared" si="2"/>
        <v>0</v>
      </c>
      <c r="R46" s="334"/>
      <c r="S46" s="334">
        <f t="shared" si="3"/>
        <v>0</v>
      </c>
      <c r="T46" s="334"/>
      <c r="U46" s="334">
        <f t="shared" si="4"/>
        <v>0</v>
      </c>
      <c r="V46" s="334"/>
      <c r="W46" s="334">
        <f t="shared" si="5"/>
        <v>0</v>
      </c>
      <c r="X46" s="334"/>
      <c r="Y46" s="334">
        <f t="shared" si="6"/>
        <v>0</v>
      </c>
      <c r="Z46" s="334"/>
      <c r="AA46" s="334">
        <f t="shared" si="7"/>
        <v>0</v>
      </c>
      <c r="AB46" s="334"/>
      <c r="AC46" s="334">
        <f t="shared" si="8"/>
        <v>0</v>
      </c>
      <c r="AD46" s="334"/>
      <c r="AE46" s="334">
        <f t="shared" si="9"/>
        <v>0</v>
      </c>
      <c r="AF46" s="334"/>
      <c r="AG46" s="334">
        <f t="shared" si="10"/>
        <v>0</v>
      </c>
      <c r="AH46" s="334"/>
      <c r="AI46" s="334">
        <f t="shared" si="11"/>
        <v>0</v>
      </c>
      <c r="AJ46" s="334"/>
      <c r="AK46" s="334">
        <f t="shared" si="12"/>
        <v>0</v>
      </c>
      <c r="AL46" s="334"/>
      <c r="AM46" s="334">
        <f t="shared" si="13"/>
        <v>0</v>
      </c>
      <c r="AN46" s="334"/>
      <c r="AO46" s="334">
        <f t="shared" si="14"/>
        <v>0</v>
      </c>
      <c r="AP46" s="334"/>
      <c r="AQ46" s="334">
        <f t="shared" si="15"/>
        <v>0</v>
      </c>
      <c r="AR46" s="334"/>
      <c r="AS46" s="334">
        <f t="shared" si="16"/>
        <v>0</v>
      </c>
      <c r="AT46" s="334">
        <f>16*0</f>
        <v>0</v>
      </c>
      <c r="AU46" s="334">
        <f t="shared" si="17"/>
        <v>0</v>
      </c>
      <c r="AV46" s="334"/>
      <c r="AW46" s="334">
        <f t="shared" si="18"/>
        <v>0</v>
      </c>
      <c r="AX46" s="334"/>
      <c r="AY46" s="334">
        <f t="shared" si="19"/>
        <v>0</v>
      </c>
      <c r="AZ46" s="334">
        <f>16*0</f>
        <v>0</v>
      </c>
      <c r="BA46" s="334">
        <f t="shared" si="20"/>
        <v>0</v>
      </c>
      <c r="BB46" s="334"/>
      <c r="BC46" s="334">
        <f t="shared" si="21"/>
        <v>0</v>
      </c>
      <c r="BD46" s="334"/>
      <c r="BE46" s="334">
        <f t="shared" si="22"/>
        <v>0</v>
      </c>
      <c r="BF46" s="334"/>
      <c r="BG46" s="334">
        <f t="shared" si="23"/>
        <v>0</v>
      </c>
      <c r="BH46" s="334"/>
      <c r="BI46" s="334">
        <f t="shared" si="24"/>
        <v>0</v>
      </c>
      <c r="BJ46" s="334"/>
      <c r="BK46" s="334">
        <f t="shared" si="25"/>
        <v>0</v>
      </c>
      <c r="BL46" s="334"/>
      <c r="BM46" s="334">
        <f t="shared" si="26"/>
        <v>0</v>
      </c>
      <c r="BN46" s="334"/>
      <c r="BO46" s="334">
        <f t="shared" si="27"/>
        <v>0</v>
      </c>
      <c r="BP46" s="334"/>
      <c r="BQ46" s="334">
        <f t="shared" si="28"/>
        <v>0</v>
      </c>
      <c r="BR46" s="334"/>
      <c r="BS46" s="334">
        <f t="shared" si="29"/>
        <v>0</v>
      </c>
      <c r="BT46" s="334"/>
      <c r="BU46" s="334">
        <f t="shared" si="30"/>
        <v>0</v>
      </c>
      <c r="BV46" s="334"/>
      <c r="BW46" s="334">
        <f t="shared" si="31"/>
        <v>0</v>
      </c>
      <c r="BX46" s="334"/>
      <c r="BY46" s="334">
        <f t="shared" si="32"/>
        <v>0</v>
      </c>
      <c r="BZ46" s="334"/>
      <c r="CA46" s="334">
        <f t="shared" si="33"/>
        <v>0</v>
      </c>
      <c r="CB46" s="334"/>
      <c r="CC46" s="334">
        <f t="shared" si="34"/>
        <v>0</v>
      </c>
      <c r="CD46" s="334"/>
      <c r="CE46" s="334">
        <f t="shared" si="35"/>
        <v>0</v>
      </c>
      <c r="CF46" s="334"/>
      <c r="CG46" s="334">
        <f t="shared" si="36"/>
        <v>0</v>
      </c>
      <c r="CH46" s="334"/>
      <c r="CI46" s="334">
        <f t="shared" si="37"/>
        <v>0</v>
      </c>
      <c r="CJ46" s="334"/>
      <c r="CK46" s="334">
        <f t="shared" si="38"/>
        <v>0</v>
      </c>
      <c r="CL46" s="340">
        <f t="shared" si="40"/>
        <v>0</v>
      </c>
      <c r="CM46" s="340">
        <f t="shared" si="40"/>
        <v>0</v>
      </c>
      <c r="CN46" s="338"/>
      <c r="CO46" s="35"/>
      <c r="CP46" s="35"/>
      <c r="CQ46" s="35"/>
      <c r="CR46" s="35"/>
    </row>
    <row r="47" spans="1:96" ht="15">
      <c r="A47" s="334">
        <v>36</v>
      </c>
      <c r="B47" s="334" t="s">
        <v>205</v>
      </c>
      <c r="C47" s="334"/>
      <c r="D47" s="334"/>
      <c r="E47" s="334"/>
      <c r="F47" s="339" t="s">
        <v>153</v>
      </c>
      <c r="G47" s="339">
        <v>900</v>
      </c>
      <c r="H47" s="334"/>
      <c r="I47" s="334">
        <f t="shared" si="42"/>
        <v>0</v>
      </c>
      <c r="J47" s="334"/>
      <c r="K47" s="334">
        <f t="shared" si="42"/>
        <v>0</v>
      </c>
      <c r="L47" s="334"/>
      <c r="M47" s="334">
        <f t="shared" si="0"/>
        <v>0</v>
      </c>
      <c r="N47" s="334"/>
      <c r="O47" s="334">
        <f t="shared" si="1"/>
        <v>0</v>
      </c>
      <c r="P47" s="334"/>
      <c r="Q47" s="334">
        <f t="shared" si="2"/>
        <v>0</v>
      </c>
      <c r="R47" s="334"/>
      <c r="S47" s="334">
        <f t="shared" si="3"/>
        <v>0</v>
      </c>
      <c r="T47" s="334"/>
      <c r="U47" s="334">
        <f t="shared" si="4"/>
        <v>0</v>
      </c>
      <c r="V47" s="334"/>
      <c r="W47" s="334">
        <f t="shared" si="5"/>
        <v>0</v>
      </c>
      <c r="X47" s="334"/>
      <c r="Y47" s="334">
        <f t="shared" si="6"/>
        <v>0</v>
      </c>
      <c r="Z47" s="334"/>
      <c r="AA47" s="334">
        <f t="shared" si="7"/>
        <v>0</v>
      </c>
      <c r="AB47" s="334"/>
      <c r="AC47" s="334">
        <f t="shared" si="8"/>
        <v>0</v>
      </c>
      <c r="AD47" s="334"/>
      <c r="AE47" s="334">
        <f t="shared" si="9"/>
        <v>0</v>
      </c>
      <c r="AF47" s="334"/>
      <c r="AG47" s="334">
        <f t="shared" si="10"/>
        <v>0</v>
      </c>
      <c r="AH47" s="334"/>
      <c r="AI47" s="334">
        <f t="shared" si="11"/>
        <v>0</v>
      </c>
      <c r="AJ47" s="334"/>
      <c r="AK47" s="334">
        <f t="shared" si="12"/>
        <v>0</v>
      </c>
      <c r="AL47" s="334"/>
      <c r="AM47" s="334">
        <f t="shared" si="13"/>
        <v>0</v>
      </c>
      <c r="AN47" s="334"/>
      <c r="AO47" s="334">
        <f t="shared" si="14"/>
        <v>0</v>
      </c>
      <c r="AP47" s="334"/>
      <c r="AQ47" s="334">
        <f t="shared" si="15"/>
        <v>0</v>
      </c>
      <c r="AR47" s="334"/>
      <c r="AS47" s="334">
        <f t="shared" si="16"/>
        <v>0</v>
      </c>
      <c r="AT47" s="334"/>
      <c r="AU47" s="334">
        <f t="shared" si="17"/>
        <v>0</v>
      </c>
      <c r="AV47" s="334"/>
      <c r="AW47" s="334">
        <f t="shared" si="18"/>
        <v>0</v>
      </c>
      <c r="AX47" s="334"/>
      <c r="AY47" s="334">
        <f t="shared" si="19"/>
        <v>0</v>
      </c>
      <c r="AZ47" s="334"/>
      <c r="BA47" s="334">
        <f t="shared" si="20"/>
        <v>0</v>
      </c>
      <c r="BB47" s="334"/>
      <c r="BC47" s="334">
        <f t="shared" si="21"/>
        <v>0</v>
      </c>
      <c r="BD47" s="334"/>
      <c r="BE47" s="334">
        <f t="shared" si="22"/>
        <v>0</v>
      </c>
      <c r="BF47" s="334"/>
      <c r="BG47" s="334">
        <f t="shared" si="23"/>
        <v>0</v>
      </c>
      <c r="BH47" s="334"/>
      <c r="BI47" s="334">
        <f t="shared" si="24"/>
        <v>0</v>
      </c>
      <c r="BJ47" s="334"/>
      <c r="BK47" s="334">
        <f t="shared" si="25"/>
        <v>0</v>
      </c>
      <c r="BL47" s="334"/>
      <c r="BM47" s="334">
        <f t="shared" si="26"/>
        <v>0</v>
      </c>
      <c r="BN47" s="334"/>
      <c r="BO47" s="334">
        <f t="shared" si="27"/>
        <v>0</v>
      </c>
      <c r="BP47" s="334"/>
      <c r="BQ47" s="334">
        <f t="shared" si="28"/>
        <v>0</v>
      </c>
      <c r="BR47" s="334"/>
      <c r="BS47" s="334">
        <f t="shared" si="29"/>
        <v>0</v>
      </c>
      <c r="BT47" s="334"/>
      <c r="BU47" s="334">
        <f t="shared" si="30"/>
        <v>0</v>
      </c>
      <c r="BV47" s="334"/>
      <c r="BW47" s="334">
        <f t="shared" si="31"/>
        <v>0</v>
      </c>
      <c r="BX47" s="334"/>
      <c r="BY47" s="334">
        <f t="shared" si="32"/>
        <v>0</v>
      </c>
      <c r="BZ47" s="334"/>
      <c r="CA47" s="334">
        <f t="shared" si="33"/>
        <v>0</v>
      </c>
      <c r="CB47" s="334"/>
      <c r="CC47" s="334">
        <f t="shared" si="34"/>
        <v>0</v>
      </c>
      <c r="CD47" s="334"/>
      <c r="CE47" s="334">
        <f t="shared" si="35"/>
        <v>0</v>
      </c>
      <c r="CF47" s="334"/>
      <c r="CG47" s="334">
        <f t="shared" si="36"/>
        <v>0</v>
      </c>
      <c r="CH47" s="334"/>
      <c r="CI47" s="334">
        <f t="shared" si="37"/>
        <v>0</v>
      </c>
      <c r="CJ47" s="334"/>
      <c r="CK47" s="334">
        <f t="shared" si="38"/>
        <v>0</v>
      </c>
      <c r="CL47" s="340">
        <f t="shared" si="40"/>
        <v>0</v>
      </c>
      <c r="CM47" s="340">
        <f t="shared" si="40"/>
        <v>0</v>
      </c>
      <c r="CN47" s="338"/>
      <c r="CO47" s="35"/>
      <c r="CP47" s="35"/>
      <c r="CQ47" s="35"/>
      <c r="CR47" s="35"/>
    </row>
    <row r="48" spans="1:96" ht="15">
      <c r="A48" s="334">
        <v>37</v>
      </c>
      <c r="B48" s="334" t="s">
        <v>206</v>
      </c>
      <c r="C48" s="334"/>
      <c r="D48" s="334"/>
      <c r="E48" s="334"/>
      <c r="F48" s="339" t="s">
        <v>153</v>
      </c>
      <c r="G48" s="339">
        <v>650</v>
      </c>
      <c r="H48" s="334"/>
      <c r="I48" s="334">
        <f t="shared" si="42"/>
        <v>0</v>
      </c>
      <c r="J48" s="334"/>
      <c r="K48" s="334">
        <f t="shared" si="42"/>
        <v>0</v>
      </c>
      <c r="L48" s="334"/>
      <c r="M48" s="334">
        <f t="shared" si="0"/>
        <v>0</v>
      </c>
      <c r="N48" s="334"/>
      <c r="O48" s="334">
        <f t="shared" si="1"/>
        <v>0</v>
      </c>
      <c r="P48" s="334"/>
      <c r="Q48" s="334">
        <f t="shared" si="2"/>
        <v>0</v>
      </c>
      <c r="R48" s="334"/>
      <c r="S48" s="334">
        <f t="shared" si="3"/>
        <v>0</v>
      </c>
      <c r="T48" s="334"/>
      <c r="U48" s="334">
        <f t="shared" si="4"/>
        <v>0</v>
      </c>
      <c r="V48" s="334"/>
      <c r="W48" s="334">
        <f t="shared" si="5"/>
        <v>0</v>
      </c>
      <c r="X48" s="334"/>
      <c r="Y48" s="334">
        <f t="shared" si="6"/>
        <v>0</v>
      </c>
      <c r="Z48" s="334"/>
      <c r="AA48" s="334">
        <f t="shared" si="7"/>
        <v>0</v>
      </c>
      <c r="AB48" s="334"/>
      <c r="AC48" s="334">
        <f t="shared" si="8"/>
        <v>0</v>
      </c>
      <c r="AD48" s="334"/>
      <c r="AE48" s="334">
        <f t="shared" si="9"/>
        <v>0</v>
      </c>
      <c r="AF48" s="334"/>
      <c r="AG48" s="334">
        <f t="shared" si="10"/>
        <v>0</v>
      </c>
      <c r="AH48" s="334"/>
      <c r="AI48" s="334">
        <f t="shared" si="11"/>
        <v>0</v>
      </c>
      <c r="AJ48" s="334"/>
      <c r="AK48" s="334">
        <f t="shared" si="12"/>
        <v>0</v>
      </c>
      <c r="AL48" s="334"/>
      <c r="AM48" s="334">
        <f t="shared" si="13"/>
        <v>0</v>
      </c>
      <c r="AN48" s="334"/>
      <c r="AO48" s="334">
        <f t="shared" si="14"/>
        <v>0</v>
      </c>
      <c r="AP48" s="334"/>
      <c r="AQ48" s="334">
        <f t="shared" si="15"/>
        <v>0</v>
      </c>
      <c r="AR48" s="334"/>
      <c r="AS48" s="334">
        <f t="shared" si="16"/>
        <v>0</v>
      </c>
      <c r="AT48" s="334"/>
      <c r="AU48" s="334">
        <f t="shared" si="17"/>
        <v>0</v>
      </c>
      <c r="AV48" s="334"/>
      <c r="AW48" s="334">
        <f t="shared" si="18"/>
        <v>0</v>
      </c>
      <c r="AX48" s="334"/>
      <c r="AY48" s="334">
        <f t="shared" si="19"/>
        <v>0</v>
      </c>
      <c r="AZ48" s="334"/>
      <c r="BA48" s="334">
        <f t="shared" si="20"/>
        <v>0</v>
      </c>
      <c r="BB48" s="334"/>
      <c r="BC48" s="334">
        <f t="shared" si="21"/>
        <v>0</v>
      </c>
      <c r="BD48" s="334"/>
      <c r="BE48" s="334">
        <f t="shared" si="22"/>
        <v>0</v>
      </c>
      <c r="BF48" s="334"/>
      <c r="BG48" s="334">
        <f t="shared" si="23"/>
        <v>0</v>
      </c>
      <c r="BH48" s="334"/>
      <c r="BI48" s="334">
        <f t="shared" si="24"/>
        <v>0</v>
      </c>
      <c r="BJ48" s="334"/>
      <c r="BK48" s="334">
        <f t="shared" si="25"/>
        <v>0</v>
      </c>
      <c r="BL48" s="334">
        <v>280</v>
      </c>
      <c r="BM48" s="334">
        <f t="shared" si="26"/>
        <v>182000</v>
      </c>
      <c r="BN48" s="334"/>
      <c r="BO48" s="334">
        <f t="shared" si="27"/>
        <v>0</v>
      </c>
      <c r="BP48" s="334"/>
      <c r="BQ48" s="334">
        <f t="shared" si="28"/>
        <v>0</v>
      </c>
      <c r="BR48" s="334"/>
      <c r="BS48" s="334">
        <f t="shared" si="29"/>
        <v>0</v>
      </c>
      <c r="BT48" s="334"/>
      <c r="BU48" s="334">
        <f t="shared" si="30"/>
        <v>0</v>
      </c>
      <c r="BV48" s="334"/>
      <c r="BW48" s="334">
        <f t="shared" si="31"/>
        <v>0</v>
      </c>
      <c r="BX48" s="334"/>
      <c r="BY48" s="334">
        <f t="shared" si="32"/>
        <v>0</v>
      </c>
      <c r="BZ48" s="334"/>
      <c r="CA48" s="334">
        <f t="shared" si="33"/>
        <v>0</v>
      </c>
      <c r="CB48" s="334"/>
      <c r="CC48" s="334">
        <f t="shared" si="34"/>
        <v>0</v>
      </c>
      <c r="CD48" s="334"/>
      <c r="CE48" s="334">
        <f t="shared" si="35"/>
        <v>0</v>
      </c>
      <c r="CF48" s="334"/>
      <c r="CG48" s="334">
        <f t="shared" si="36"/>
        <v>0</v>
      </c>
      <c r="CH48" s="334"/>
      <c r="CI48" s="334">
        <f t="shared" si="37"/>
        <v>0</v>
      </c>
      <c r="CJ48" s="334"/>
      <c r="CK48" s="334">
        <f t="shared" si="38"/>
        <v>0</v>
      </c>
      <c r="CL48" s="340">
        <f t="shared" si="40"/>
        <v>280</v>
      </c>
      <c r="CM48" s="340">
        <f t="shared" si="40"/>
        <v>182000</v>
      </c>
      <c r="CN48" s="338"/>
      <c r="CO48" s="35"/>
      <c r="CP48" s="35"/>
      <c r="CQ48" s="35"/>
      <c r="CR48" s="35"/>
    </row>
    <row r="49" spans="1:96" ht="15">
      <c r="A49" s="334">
        <v>38</v>
      </c>
      <c r="B49" s="334" t="s">
        <v>207</v>
      </c>
      <c r="C49" s="334"/>
      <c r="D49" s="334"/>
      <c r="E49" s="334"/>
      <c r="F49" s="339" t="s">
        <v>153</v>
      </c>
      <c r="G49" s="339">
        <v>100</v>
      </c>
      <c r="H49" s="334"/>
      <c r="I49" s="334">
        <f t="shared" si="42"/>
        <v>0</v>
      </c>
      <c r="J49" s="334"/>
      <c r="K49" s="334">
        <f t="shared" si="42"/>
        <v>0</v>
      </c>
      <c r="L49" s="334"/>
      <c r="M49" s="334">
        <f t="shared" si="0"/>
        <v>0</v>
      </c>
      <c r="N49" s="334"/>
      <c r="O49" s="334">
        <f t="shared" si="1"/>
        <v>0</v>
      </c>
      <c r="P49" s="334"/>
      <c r="Q49" s="334">
        <f t="shared" si="2"/>
        <v>0</v>
      </c>
      <c r="R49" s="334"/>
      <c r="S49" s="334">
        <f t="shared" si="3"/>
        <v>0</v>
      </c>
      <c r="T49" s="334"/>
      <c r="U49" s="334">
        <f t="shared" si="4"/>
        <v>0</v>
      </c>
      <c r="V49" s="334"/>
      <c r="W49" s="334">
        <f t="shared" si="5"/>
        <v>0</v>
      </c>
      <c r="X49" s="334"/>
      <c r="Y49" s="334">
        <f t="shared" si="6"/>
        <v>0</v>
      </c>
      <c r="Z49" s="334"/>
      <c r="AA49" s="334">
        <f t="shared" si="7"/>
        <v>0</v>
      </c>
      <c r="AB49" s="334"/>
      <c r="AC49" s="334">
        <f t="shared" si="8"/>
        <v>0</v>
      </c>
      <c r="AD49" s="334"/>
      <c r="AE49" s="334">
        <f t="shared" si="9"/>
        <v>0</v>
      </c>
      <c r="AF49" s="334"/>
      <c r="AG49" s="334">
        <f t="shared" si="10"/>
        <v>0</v>
      </c>
      <c r="AH49" s="334"/>
      <c r="AI49" s="334">
        <f t="shared" si="11"/>
        <v>0</v>
      </c>
      <c r="AJ49" s="334"/>
      <c r="AK49" s="334">
        <f t="shared" si="12"/>
        <v>0</v>
      </c>
      <c r="AL49" s="334"/>
      <c r="AM49" s="334">
        <f t="shared" si="13"/>
        <v>0</v>
      </c>
      <c r="AN49" s="334"/>
      <c r="AO49" s="334">
        <f t="shared" si="14"/>
        <v>0</v>
      </c>
      <c r="AP49" s="334"/>
      <c r="AQ49" s="334">
        <f t="shared" si="15"/>
        <v>0</v>
      </c>
      <c r="AR49" s="334"/>
      <c r="AS49" s="334">
        <f t="shared" si="16"/>
        <v>0</v>
      </c>
      <c r="AT49" s="334"/>
      <c r="AU49" s="334">
        <f t="shared" si="17"/>
        <v>0</v>
      </c>
      <c r="AV49" s="334"/>
      <c r="AW49" s="334">
        <f t="shared" si="18"/>
        <v>0</v>
      </c>
      <c r="AX49" s="334"/>
      <c r="AY49" s="334">
        <f t="shared" si="19"/>
        <v>0</v>
      </c>
      <c r="AZ49" s="334"/>
      <c r="BA49" s="334">
        <f t="shared" si="20"/>
        <v>0</v>
      </c>
      <c r="BB49" s="334"/>
      <c r="BC49" s="334">
        <f t="shared" si="21"/>
        <v>0</v>
      </c>
      <c r="BD49" s="334"/>
      <c r="BE49" s="334">
        <f t="shared" si="22"/>
        <v>0</v>
      </c>
      <c r="BF49" s="334"/>
      <c r="BG49" s="334">
        <f t="shared" si="23"/>
        <v>0</v>
      </c>
      <c r="BH49" s="334"/>
      <c r="BI49" s="334">
        <f t="shared" si="24"/>
        <v>0</v>
      </c>
      <c r="BJ49" s="334"/>
      <c r="BK49" s="334">
        <f t="shared" si="25"/>
        <v>0</v>
      </c>
      <c r="BL49" s="334"/>
      <c r="BM49" s="334">
        <f t="shared" si="26"/>
        <v>0</v>
      </c>
      <c r="BN49" s="334"/>
      <c r="BO49" s="334">
        <f t="shared" si="27"/>
        <v>0</v>
      </c>
      <c r="BP49" s="334"/>
      <c r="BQ49" s="334">
        <f t="shared" si="28"/>
        <v>0</v>
      </c>
      <c r="BR49" s="334"/>
      <c r="BS49" s="334">
        <f t="shared" si="29"/>
        <v>0</v>
      </c>
      <c r="BT49" s="334"/>
      <c r="BU49" s="334">
        <f t="shared" si="30"/>
        <v>0</v>
      </c>
      <c r="BV49" s="334"/>
      <c r="BW49" s="334">
        <f t="shared" si="31"/>
        <v>0</v>
      </c>
      <c r="BX49" s="334"/>
      <c r="BY49" s="334">
        <f t="shared" si="32"/>
        <v>0</v>
      </c>
      <c r="BZ49" s="334"/>
      <c r="CA49" s="334">
        <f t="shared" si="33"/>
        <v>0</v>
      </c>
      <c r="CB49" s="334"/>
      <c r="CC49" s="334">
        <f t="shared" si="34"/>
        <v>0</v>
      </c>
      <c r="CD49" s="334"/>
      <c r="CE49" s="334">
        <f t="shared" si="35"/>
        <v>0</v>
      </c>
      <c r="CF49" s="334"/>
      <c r="CG49" s="334">
        <f t="shared" si="36"/>
        <v>0</v>
      </c>
      <c r="CH49" s="334"/>
      <c r="CI49" s="334">
        <f t="shared" si="37"/>
        <v>0</v>
      </c>
      <c r="CJ49" s="334"/>
      <c r="CK49" s="334">
        <f t="shared" si="38"/>
        <v>0</v>
      </c>
      <c r="CL49" s="340">
        <f t="shared" si="40"/>
        <v>0</v>
      </c>
      <c r="CM49" s="340">
        <f t="shared" si="40"/>
        <v>0</v>
      </c>
      <c r="CN49" s="338"/>
      <c r="CO49" s="35"/>
      <c r="CP49" s="35"/>
      <c r="CQ49" s="35"/>
      <c r="CR49" s="35"/>
    </row>
    <row r="50" spans="1:96" ht="15.75">
      <c r="A50" s="523" t="s">
        <v>208</v>
      </c>
      <c r="B50" s="524"/>
      <c r="C50" s="524"/>
      <c r="D50" s="524"/>
      <c r="E50" s="525"/>
      <c r="F50" s="339"/>
      <c r="G50" s="339"/>
      <c r="H50" s="334"/>
      <c r="I50" s="334">
        <f t="shared" si="42"/>
        <v>0</v>
      </c>
      <c r="J50" s="334"/>
      <c r="K50" s="334">
        <f t="shared" si="42"/>
        <v>0</v>
      </c>
      <c r="L50" s="334"/>
      <c r="M50" s="334">
        <f t="shared" si="0"/>
        <v>0</v>
      </c>
      <c r="N50" s="334"/>
      <c r="O50" s="334">
        <f t="shared" si="1"/>
        <v>0</v>
      </c>
      <c r="P50" s="334"/>
      <c r="Q50" s="334">
        <f t="shared" si="2"/>
        <v>0</v>
      </c>
      <c r="R50" s="334"/>
      <c r="S50" s="334">
        <f t="shared" si="3"/>
        <v>0</v>
      </c>
      <c r="T50" s="334"/>
      <c r="U50" s="334">
        <f t="shared" si="4"/>
        <v>0</v>
      </c>
      <c r="V50" s="334"/>
      <c r="W50" s="334">
        <f t="shared" si="5"/>
        <v>0</v>
      </c>
      <c r="X50" s="334"/>
      <c r="Y50" s="334">
        <f t="shared" si="6"/>
        <v>0</v>
      </c>
      <c r="Z50" s="334"/>
      <c r="AA50" s="334">
        <f t="shared" si="7"/>
        <v>0</v>
      </c>
      <c r="AB50" s="334"/>
      <c r="AC50" s="334">
        <f t="shared" si="8"/>
        <v>0</v>
      </c>
      <c r="AD50" s="334"/>
      <c r="AE50" s="334">
        <f t="shared" si="9"/>
        <v>0</v>
      </c>
      <c r="AF50" s="334"/>
      <c r="AG50" s="334">
        <f t="shared" si="10"/>
        <v>0</v>
      </c>
      <c r="AH50" s="334"/>
      <c r="AI50" s="334">
        <f t="shared" si="11"/>
        <v>0</v>
      </c>
      <c r="AJ50" s="334"/>
      <c r="AK50" s="334">
        <f t="shared" si="12"/>
        <v>0</v>
      </c>
      <c r="AL50" s="334"/>
      <c r="AM50" s="334">
        <f t="shared" si="13"/>
        <v>0</v>
      </c>
      <c r="AN50" s="334"/>
      <c r="AO50" s="334">
        <f t="shared" si="14"/>
        <v>0</v>
      </c>
      <c r="AP50" s="334"/>
      <c r="AQ50" s="334">
        <f t="shared" si="15"/>
        <v>0</v>
      </c>
      <c r="AR50" s="334"/>
      <c r="AS50" s="334">
        <f t="shared" si="16"/>
        <v>0</v>
      </c>
      <c r="AT50" s="334"/>
      <c r="AU50" s="334">
        <f t="shared" si="17"/>
        <v>0</v>
      </c>
      <c r="AV50" s="334"/>
      <c r="AW50" s="334">
        <f t="shared" si="18"/>
        <v>0</v>
      </c>
      <c r="AX50" s="334"/>
      <c r="AY50" s="334">
        <f t="shared" si="19"/>
        <v>0</v>
      </c>
      <c r="AZ50" s="334"/>
      <c r="BA50" s="334">
        <f t="shared" si="20"/>
        <v>0</v>
      </c>
      <c r="BB50" s="334"/>
      <c r="BC50" s="334">
        <f t="shared" si="21"/>
        <v>0</v>
      </c>
      <c r="BD50" s="334"/>
      <c r="BE50" s="334">
        <f t="shared" si="22"/>
        <v>0</v>
      </c>
      <c r="BF50" s="334"/>
      <c r="BG50" s="334">
        <f t="shared" si="23"/>
        <v>0</v>
      </c>
      <c r="BH50" s="334"/>
      <c r="BI50" s="334">
        <f t="shared" si="24"/>
        <v>0</v>
      </c>
      <c r="BJ50" s="334"/>
      <c r="BK50" s="334">
        <f t="shared" si="25"/>
        <v>0</v>
      </c>
      <c r="BL50" s="334"/>
      <c r="BM50" s="334">
        <f t="shared" si="26"/>
        <v>0</v>
      </c>
      <c r="BN50" s="334"/>
      <c r="BO50" s="334">
        <f t="shared" si="27"/>
        <v>0</v>
      </c>
      <c r="BP50" s="334"/>
      <c r="BQ50" s="334">
        <f t="shared" si="28"/>
        <v>0</v>
      </c>
      <c r="BR50" s="334"/>
      <c r="BS50" s="334">
        <f t="shared" si="29"/>
        <v>0</v>
      </c>
      <c r="BT50" s="334"/>
      <c r="BU50" s="334">
        <f t="shared" si="30"/>
        <v>0</v>
      </c>
      <c r="BV50" s="334"/>
      <c r="BW50" s="334">
        <f t="shared" si="31"/>
        <v>0</v>
      </c>
      <c r="BX50" s="334"/>
      <c r="BY50" s="334">
        <f t="shared" si="32"/>
        <v>0</v>
      </c>
      <c r="BZ50" s="334"/>
      <c r="CA50" s="334">
        <f t="shared" si="33"/>
        <v>0</v>
      </c>
      <c r="CB50" s="334"/>
      <c r="CC50" s="334">
        <f t="shared" si="34"/>
        <v>0</v>
      </c>
      <c r="CD50" s="334"/>
      <c r="CE50" s="334">
        <f t="shared" si="35"/>
        <v>0</v>
      </c>
      <c r="CF50" s="334"/>
      <c r="CG50" s="334">
        <f t="shared" si="36"/>
        <v>0</v>
      </c>
      <c r="CH50" s="334"/>
      <c r="CI50" s="334">
        <f t="shared" si="37"/>
        <v>0</v>
      </c>
      <c r="CJ50" s="334"/>
      <c r="CK50" s="334">
        <f t="shared" si="38"/>
        <v>0</v>
      </c>
      <c r="CL50" s="340">
        <f t="shared" si="40"/>
        <v>0</v>
      </c>
      <c r="CM50" s="340">
        <f t="shared" si="40"/>
        <v>0</v>
      </c>
      <c r="CN50" s="338"/>
      <c r="CO50" s="35"/>
      <c r="CP50" s="35"/>
      <c r="CQ50" s="35"/>
      <c r="CR50" s="35"/>
    </row>
    <row r="51" spans="1:96" ht="15">
      <c r="A51" s="334">
        <v>39</v>
      </c>
      <c r="B51" s="334" t="s">
        <v>209</v>
      </c>
      <c r="C51" s="334"/>
      <c r="D51" s="334"/>
      <c r="E51" s="334"/>
      <c r="F51" s="339" t="s">
        <v>153</v>
      </c>
      <c r="G51" s="339">
        <v>550</v>
      </c>
      <c r="H51" s="334"/>
      <c r="I51" s="334">
        <f t="shared" si="42"/>
        <v>0</v>
      </c>
      <c r="J51" s="334"/>
      <c r="K51" s="334">
        <f t="shared" si="42"/>
        <v>0</v>
      </c>
      <c r="L51" s="334"/>
      <c r="M51" s="334">
        <f t="shared" si="0"/>
        <v>0</v>
      </c>
      <c r="N51" s="334"/>
      <c r="O51" s="334">
        <f t="shared" si="1"/>
        <v>0</v>
      </c>
      <c r="P51" s="334"/>
      <c r="Q51" s="334">
        <f t="shared" si="2"/>
        <v>0</v>
      </c>
      <c r="R51" s="334"/>
      <c r="S51" s="334">
        <f t="shared" si="3"/>
        <v>0</v>
      </c>
      <c r="T51" s="334"/>
      <c r="U51" s="334">
        <f t="shared" si="4"/>
        <v>0</v>
      </c>
      <c r="V51" s="334">
        <v>160</v>
      </c>
      <c r="W51" s="334">
        <f t="shared" si="5"/>
        <v>88000</v>
      </c>
      <c r="X51" s="334">
        <v>120</v>
      </c>
      <c r="Y51" s="334">
        <f t="shared" si="6"/>
        <v>66000</v>
      </c>
      <c r="Z51" s="334"/>
      <c r="AA51" s="334">
        <f t="shared" si="7"/>
        <v>0</v>
      </c>
      <c r="AB51" s="334"/>
      <c r="AC51" s="334">
        <f t="shared" si="8"/>
        <v>0</v>
      </c>
      <c r="AD51" s="334"/>
      <c r="AE51" s="334">
        <f t="shared" si="9"/>
        <v>0</v>
      </c>
      <c r="AF51" s="334"/>
      <c r="AG51" s="334">
        <f t="shared" si="10"/>
        <v>0</v>
      </c>
      <c r="AH51" s="334"/>
      <c r="AI51" s="334">
        <f t="shared" si="11"/>
        <v>0</v>
      </c>
      <c r="AJ51" s="334"/>
      <c r="AK51" s="334">
        <f t="shared" si="12"/>
        <v>0</v>
      </c>
      <c r="AL51" s="334"/>
      <c r="AM51" s="334">
        <f t="shared" si="13"/>
        <v>0</v>
      </c>
      <c r="AN51" s="334"/>
      <c r="AO51" s="334">
        <f t="shared" si="14"/>
        <v>0</v>
      </c>
      <c r="AP51" s="334"/>
      <c r="AQ51" s="334">
        <f t="shared" si="15"/>
        <v>0</v>
      </c>
      <c r="AR51" s="334"/>
      <c r="AS51" s="334">
        <f t="shared" si="16"/>
        <v>0</v>
      </c>
      <c r="AT51" s="334">
        <f>50*0+40</f>
        <v>40</v>
      </c>
      <c r="AU51" s="334">
        <f t="shared" si="17"/>
        <v>22000</v>
      </c>
      <c r="AV51" s="334"/>
      <c r="AW51" s="334">
        <f t="shared" si="18"/>
        <v>0</v>
      </c>
      <c r="AX51" s="334"/>
      <c r="AY51" s="334">
        <f t="shared" si="19"/>
        <v>0</v>
      </c>
      <c r="AZ51" s="334"/>
      <c r="BA51" s="334">
        <f t="shared" si="20"/>
        <v>0</v>
      </c>
      <c r="BB51" s="334"/>
      <c r="BC51" s="334">
        <f t="shared" si="21"/>
        <v>0</v>
      </c>
      <c r="BD51" s="334"/>
      <c r="BE51" s="334">
        <f t="shared" si="22"/>
        <v>0</v>
      </c>
      <c r="BF51" s="334"/>
      <c r="BG51" s="334">
        <f t="shared" si="23"/>
        <v>0</v>
      </c>
      <c r="BH51" s="334"/>
      <c r="BI51" s="334">
        <f t="shared" si="24"/>
        <v>0</v>
      </c>
      <c r="BJ51" s="334"/>
      <c r="BK51" s="334">
        <f t="shared" si="25"/>
        <v>0</v>
      </c>
      <c r="BL51" s="334"/>
      <c r="BM51" s="334">
        <f t="shared" si="26"/>
        <v>0</v>
      </c>
      <c r="BN51" s="334"/>
      <c r="BO51" s="334">
        <f t="shared" si="27"/>
        <v>0</v>
      </c>
      <c r="BP51" s="334"/>
      <c r="BQ51" s="334">
        <f t="shared" si="28"/>
        <v>0</v>
      </c>
      <c r="BR51" s="334">
        <v>40</v>
      </c>
      <c r="BS51" s="334">
        <f t="shared" si="29"/>
        <v>22000</v>
      </c>
      <c r="BT51" s="334"/>
      <c r="BU51" s="334">
        <f t="shared" si="30"/>
        <v>0</v>
      </c>
      <c r="BV51" s="334"/>
      <c r="BW51" s="334">
        <f t="shared" si="31"/>
        <v>0</v>
      </c>
      <c r="BX51" s="334"/>
      <c r="BY51" s="334">
        <f t="shared" si="32"/>
        <v>0</v>
      </c>
      <c r="BZ51" s="334">
        <f>20*0</f>
        <v>0</v>
      </c>
      <c r="CA51" s="334">
        <f t="shared" si="33"/>
        <v>0</v>
      </c>
      <c r="CB51" s="334"/>
      <c r="CC51" s="334">
        <f t="shared" si="34"/>
        <v>0</v>
      </c>
      <c r="CD51" s="334"/>
      <c r="CE51" s="334">
        <f t="shared" si="35"/>
        <v>0</v>
      </c>
      <c r="CF51" s="334"/>
      <c r="CG51" s="334">
        <f t="shared" si="36"/>
        <v>0</v>
      </c>
      <c r="CH51" s="334"/>
      <c r="CI51" s="334">
        <f t="shared" si="37"/>
        <v>0</v>
      </c>
      <c r="CJ51" s="334"/>
      <c r="CK51" s="334">
        <f t="shared" si="38"/>
        <v>0</v>
      </c>
      <c r="CL51" s="340">
        <f t="shared" si="40"/>
        <v>360</v>
      </c>
      <c r="CM51" s="340">
        <f t="shared" si="40"/>
        <v>198000</v>
      </c>
      <c r="CN51" s="338"/>
      <c r="CO51" s="35"/>
      <c r="CP51" s="35"/>
      <c r="CQ51" s="35"/>
      <c r="CR51" s="35"/>
    </row>
    <row r="52" spans="1:96" ht="15">
      <c r="A52" s="334">
        <v>40</v>
      </c>
      <c r="B52" s="526" t="s">
        <v>210</v>
      </c>
      <c r="C52" s="527"/>
      <c r="D52" s="527"/>
      <c r="E52" s="528"/>
      <c r="F52" s="339" t="s">
        <v>153</v>
      </c>
      <c r="G52" s="339">
        <v>800</v>
      </c>
      <c r="H52" s="334"/>
      <c r="I52" s="334">
        <f t="shared" si="42"/>
        <v>0</v>
      </c>
      <c r="J52" s="334"/>
      <c r="K52" s="334">
        <f t="shared" si="42"/>
        <v>0</v>
      </c>
      <c r="L52" s="334"/>
      <c r="M52" s="334">
        <f t="shared" si="0"/>
        <v>0</v>
      </c>
      <c r="N52" s="334"/>
      <c r="O52" s="334">
        <f t="shared" si="1"/>
        <v>0</v>
      </c>
      <c r="P52" s="334"/>
      <c r="Q52" s="334">
        <f t="shared" si="2"/>
        <v>0</v>
      </c>
      <c r="R52" s="334"/>
      <c r="S52" s="334">
        <f t="shared" si="3"/>
        <v>0</v>
      </c>
      <c r="T52" s="334"/>
      <c r="U52" s="334">
        <f t="shared" si="4"/>
        <v>0</v>
      </c>
      <c r="V52" s="334"/>
      <c r="W52" s="334">
        <f t="shared" si="5"/>
        <v>0</v>
      </c>
      <c r="X52" s="334"/>
      <c r="Y52" s="334">
        <f t="shared" si="6"/>
        <v>0</v>
      </c>
      <c r="Z52" s="334"/>
      <c r="AA52" s="334">
        <f t="shared" si="7"/>
        <v>0</v>
      </c>
      <c r="AB52" s="334"/>
      <c r="AC52" s="334">
        <f t="shared" si="8"/>
        <v>0</v>
      </c>
      <c r="AD52" s="334"/>
      <c r="AE52" s="334">
        <f t="shared" si="9"/>
        <v>0</v>
      </c>
      <c r="AF52" s="334"/>
      <c r="AG52" s="334">
        <f t="shared" si="10"/>
        <v>0</v>
      </c>
      <c r="AH52" s="334"/>
      <c r="AI52" s="334">
        <f t="shared" si="11"/>
        <v>0</v>
      </c>
      <c r="AJ52" s="334"/>
      <c r="AK52" s="334">
        <f t="shared" si="12"/>
        <v>0</v>
      </c>
      <c r="AL52" s="334"/>
      <c r="AM52" s="334">
        <f t="shared" si="13"/>
        <v>0</v>
      </c>
      <c r="AN52" s="334"/>
      <c r="AO52" s="334">
        <f t="shared" si="14"/>
        <v>0</v>
      </c>
      <c r="AP52" s="334"/>
      <c r="AQ52" s="334">
        <f t="shared" si="15"/>
        <v>0</v>
      </c>
      <c r="AR52" s="334"/>
      <c r="AS52" s="334">
        <f t="shared" si="16"/>
        <v>0</v>
      </c>
      <c r="AT52" s="334"/>
      <c r="AU52" s="334">
        <f t="shared" si="17"/>
        <v>0</v>
      </c>
      <c r="AV52" s="334"/>
      <c r="AW52" s="334">
        <f t="shared" si="18"/>
        <v>0</v>
      </c>
      <c r="AX52" s="334"/>
      <c r="AY52" s="334">
        <f t="shared" si="19"/>
        <v>0</v>
      </c>
      <c r="AZ52" s="334"/>
      <c r="BA52" s="334">
        <f t="shared" si="20"/>
        <v>0</v>
      </c>
      <c r="BB52" s="334"/>
      <c r="BC52" s="334">
        <f t="shared" si="21"/>
        <v>0</v>
      </c>
      <c r="BD52" s="334"/>
      <c r="BE52" s="334">
        <f t="shared" si="22"/>
        <v>0</v>
      </c>
      <c r="BF52" s="334"/>
      <c r="BG52" s="334">
        <f t="shared" si="23"/>
        <v>0</v>
      </c>
      <c r="BH52" s="334"/>
      <c r="BI52" s="334">
        <f t="shared" si="24"/>
        <v>0</v>
      </c>
      <c r="BJ52" s="334"/>
      <c r="BK52" s="334">
        <f t="shared" si="25"/>
        <v>0</v>
      </c>
      <c r="BL52" s="334"/>
      <c r="BM52" s="334">
        <f t="shared" si="26"/>
        <v>0</v>
      </c>
      <c r="BN52" s="334"/>
      <c r="BO52" s="334">
        <f t="shared" si="27"/>
        <v>0</v>
      </c>
      <c r="BP52" s="334"/>
      <c r="BQ52" s="334">
        <f t="shared" si="28"/>
        <v>0</v>
      </c>
      <c r="BR52" s="334"/>
      <c r="BS52" s="334">
        <f t="shared" si="29"/>
        <v>0</v>
      </c>
      <c r="BT52" s="334"/>
      <c r="BU52" s="334">
        <f t="shared" si="30"/>
        <v>0</v>
      </c>
      <c r="BV52" s="334"/>
      <c r="BW52" s="334">
        <f t="shared" si="31"/>
        <v>0</v>
      </c>
      <c r="BX52" s="334"/>
      <c r="BY52" s="334">
        <f t="shared" si="32"/>
        <v>0</v>
      </c>
      <c r="BZ52" s="334"/>
      <c r="CA52" s="334">
        <f t="shared" si="33"/>
        <v>0</v>
      </c>
      <c r="CB52" s="334"/>
      <c r="CC52" s="334">
        <f t="shared" si="34"/>
        <v>0</v>
      </c>
      <c r="CD52" s="334"/>
      <c r="CE52" s="334">
        <f t="shared" si="35"/>
        <v>0</v>
      </c>
      <c r="CF52" s="334"/>
      <c r="CG52" s="334">
        <f t="shared" si="36"/>
        <v>0</v>
      </c>
      <c r="CH52" s="334"/>
      <c r="CI52" s="334">
        <f t="shared" si="37"/>
        <v>0</v>
      </c>
      <c r="CJ52" s="334"/>
      <c r="CK52" s="334">
        <f t="shared" si="38"/>
        <v>0</v>
      </c>
      <c r="CL52" s="340">
        <f t="shared" si="40"/>
        <v>0</v>
      </c>
      <c r="CM52" s="340">
        <f t="shared" si="40"/>
        <v>0</v>
      </c>
      <c r="CN52" s="338"/>
      <c r="CO52" s="35"/>
      <c r="CP52" s="35"/>
      <c r="CQ52" s="35"/>
      <c r="CR52" s="35"/>
    </row>
    <row r="53" spans="1:96" ht="15">
      <c r="A53" s="334">
        <v>41</v>
      </c>
      <c r="B53" s="334" t="s">
        <v>211</v>
      </c>
      <c r="C53" s="334"/>
      <c r="D53" s="334"/>
      <c r="E53" s="334"/>
      <c r="F53" s="339" t="s">
        <v>153</v>
      </c>
      <c r="G53" s="339">
        <v>700</v>
      </c>
      <c r="H53" s="334">
        <f>15</f>
        <v>15</v>
      </c>
      <c r="I53" s="334">
        <f t="shared" si="42"/>
        <v>10500</v>
      </c>
      <c r="J53" s="334"/>
      <c r="K53" s="334">
        <f t="shared" si="42"/>
        <v>0</v>
      </c>
      <c r="L53" s="334"/>
      <c r="M53" s="334">
        <f t="shared" si="0"/>
        <v>0</v>
      </c>
      <c r="N53" s="334"/>
      <c r="O53" s="334">
        <f t="shared" si="1"/>
        <v>0</v>
      </c>
      <c r="P53" s="334"/>
      <c r="Q53" s="334">
        <f t="shared" si="2"/>
        <v>0</v>
      </c>
      <c r="R53" s="334"/>
      <c r="S53" s="334">
        <f t="shared" si="3"/>
        <v>0</v>
      </c>
      <c r="T53" s="334"/>
      <c r="U53" s="334">
        <f t="shared" si="4"/>
        <v>0</v>
      </c>
      <c r="V53" s="334"/>
      <c r="W53" s="334">
        <f t="shared" si="5"/>
        <v>0</v>
      </c>
      <c r="X53" s="334"/>
      <c r="Y53" s="334">
        <f t="shared" si="6"/>
        <v>0</v>
      </c>
      <c r="Z53" s="334">
        <v>232</v>
      </c>
      <c r="AA53" s="334">
        <f t="shared" si="7"/>
        <v>162400</v>
      </c>
      <c r="AB53" s="334"/>
      <c r="AC53" s="334">
        <f t="shared" si="8"/>
        <v>0</v>
      </c>
      <c r="AD53" s="334">
        <f>340*0</f>
        <v>0</v>
      </c>
      <c r="AE53" s="334">
        <f t="shared" si="9"/>
        <v>0</v>
      </c>
      <c r="AF53" s="334"/>
      <c r="AG53" s="334">
        <f t="shared" si="10"/>
        <v>0</v>
      </c>
      <c r="AH53" s="334"/>
      <c r="AI53" s="334">
        <f t="shared" si="11"/>
        <v>0</v>
      </c>
      <c r="AJ53" s="334">
        <v>100</v>
      </c>
      <c r="AK53" s="334">
        <f t="shared" si="12"/>
        <v>70000</v>
      </c>
      <c r="AL53" s="334"/>
      <c r="AM53" s="334">
        <f t="shared" si="13"/>
        <v>0</v>
      </c>
      <c r="AN53" s="334">
        <v>520</v>
      </c>
      <c r="AO53" s="334">
        <f t="shared" si="14"/>
        <v>364000</v>
      </c>
      <c r="AP53" s="334"/>
      <c r="AQ53" s="334">
        <f t="shared" si="15"/>
        <v>0</v>
      </c>
      <c r="AR53" s="334"/>
      <c r="AS53" s="334">
        <f t="shared" si="16"/>
        <v>0</v>
      </c>
      <c r="AT53" s="334">
        <f>300*0+100*0+50</f>
        <v>50</v>
      </c>
      <c r="AU53" s="334">
        <f t="shared" si="17"/>
        <v>35000</v>
      </c>
      <c r="AV53" s="334">
        <f>5</f>
        <v>5</v>
      </c>
      <c r="AW53" s="334">
        <f t="shared" si="18"/>
        <v>3500</v>
      </c>
      <c r="AX53" s="334"/>
      <c r="AY53" s="334">
        <f t="shared" si="19"/>
        <v>0</v>
      </c>
      <c r="AZ53" s="334"/>
      <c r="BA53" s="334">
        <f t="shared" si="20"/>
        <v>0</v>
      </c>
      <c r="BB53" s="334">
        <f>290*0</f>
        <v>0</v>
      </c>
      <c r="BC53" s="334">
        <f t="shared" si="21"/>
        <v>0</v>
      </c>
      <c r="BD53" s="334">
        <v>20</v>
      </c>
      <c r="BE53" s="334">
        <f t="shared" si="22"/>
        <v>14000</v>
      </c>
      <c r="BF53" s="334"/>
      <c r="BG53" s="334">
        <f t="shared" si="23"/>
        <v>0</v>
      </c>
      <c r="BH53" s="334"/>
      <c r="BI53" s="334">
        <f t="shared" si="24"/>
        <v>0</v>
      </c>
      <c r="BJ53" s="334"/>
      <c r="BK53" s="334">
        <f t="shared" si="25"/>
        <v>0</v>
      </c>
      <c r="BL53" s="334"/>
      <c r="BM53" s="334">
        <f t="shared" si="26"/>
        <v>0</v>
      </c>
      <c r="BN53" s="334"/>
      <c r="BO53" s="334">
        <f t="shared" si="27"/>
        <v>0</v>
      </c>
      <c r="BP53" s="334"/>
      <c r="BQ53" s="334">
        <f t="shared" si="28"/>
        <v>0</v>
      </c>
      <c r="BR53" s="334"/>
      <c r="BS53" s="334">
        <f t="shared" si="29"/>
        <v>0</v>
      </c>
      <c r="BT53" s="334"/>
      <c r="BU53" s="334">
        <f t="shared" si="30"/>
        <v>0</v>
      </c>
      <c r="BV53" s="334"/>
      <c r="BW53" s="334">
        <f t="shared" si="31"/>
        <v>0</v>
      </c>
      <c r="BX53" s="334"/>
      <c r="BY53" s="334">
        <f t="shared" si="32"/>
        <v>0</v>
      </c>
      <c r="BZ53" s="334"/>
      <c r="CA53" s="334">
        <f t="shared" si="33"/>
        <v>0</v>
      </c>
      <c r="CB53" s="334"/>
      <c r="CC53" s="334">
        <f t="shared" si="34"/>
        <v>0</v>
      </c>
      <c r="CD53" s="334"/>
      <c r="CE53" s="334">
        <f t="shared" si="35"/>
        <v>0</v>
      </c>
      <c r="CF53" s="334"/>
      <c r="CG53" s="334">
        <f t="shared" si="36"/>
        <v>0</v>
      </c>
      <c r="CH53" s="334"/>
      <c r="CI53" s="334">
        <f t="shared" si="37"/>
        <v>0</v>
      </c>
      <c r="CJ53" s="334"/>
      <c r="CK53" s="334">
        <f t="shared" si="38"/>
        <v>0</v>
      </c>
      <c r="CL53" s="340">
        <f t="shared" si="40"/>
        <v>942</v>
      </c>
      <c r="CM53" s="340">
        <f t="shared" si="40"/>
        <v>659400</v>
      </c>
      <c r="CN53" s="338"/>
      <c r="CO53" s="35"/>
      <c r="CP53" s="35"/>
      <c r="CQ53" s="35"/>
      <c r="CR53" s="35"/>
    </row>
    <row r="54" spans="1:96" ht="15">
      <c r="A54" s="334">
        <v>42</v>
      </c>
      <c r="B54" s="334" t="s">
        <v>212</v>
      </c>
      <c r="C54" s="334"/>
      <c r="D54" s="334"/>
      <c r="E54" s="334"/>
      <c r="F54" s="339" t="s">
        <v>23</v>
      </c>
      <c r="G54" s="339">
        <v>5280</v>
      </c>
      <c r="H54" s="334">
        <v>1</v>
      </c>
      <c r="I54" s="334">
        <f t="shared" si="42"/>
        <v>5280</v>
      </c>
      <c r="J54" s="334"/>
      <c r="K54" s="334">
        <f t="shared" si="42"/>
        <v>0</v>
      </c>
      <c r="L54" s="334"/>
      <c r="M54" s="334">
        <f t="shared" si="0"/>
        <v>0</v>
      </c>
      <c r="N54" s="334">
        <v>1</v>
      </c>
      <c r="O54" s="334">
        <f t="shared" si="1"/>
        <v>5280</v>
      </c>
      <c r="P54" s="334"/>
      <c r="Q54" s="334">
        <f t="shared" si="2"/>
        <v>0</v>
      </c>
      <c r="R54" s="334"/>
      <c r="S54" s="334">
        <f t="shared" si="3"/>
        <v>0</v>
      </c>
      <c r="T54" s="334"/>
      <c r="U54" s="334">
        <f t="shared" si="4"/>
        <v>0</v>
      </c>
      <c r="V54" s="334">
        <v>1</v>
      </c>
      <c r="W54" s="334">
        <f t="shared" si="5"/>
        <v>5280</v>
      </c>
      <c r="X54" s="334"/>
      <c r="Y54" s="334">
        <f t="shared" si="6"/>
        <v>0</v>
      </c>
      <c r="Z54" s="334"/>
      <c r="AA54" s="334">
        <f t="shared" si="7"/>
        <v>0</v>
      </c>
      <c r="AB54" s="334">
        <v>1</v>
      </c>
      <c r="AC54" s="334">
        <f t="shared" si="8"/>
        <v>5280</v>
      </c>
      <c r="AD54" s="334"/>
      <c r="AE54" s="334">
        <f t="shared" si="9"/>
        <v>0</v>
      </c>
      <c r="AF54" s="334"/>
      <c r="AG54" s="334">
        <f t="shared" si="10"/>
        <v>0</v>
      </c>
      <c r="AH54" s="334"/>
      <c r="AI54" s="334">
        <f t="shared" si="11"/>
        <v>0</v>
      </c>
      <c r="AJ54" s="334"/>
      <c r="AK54" s="334">
        <f t="shared" si="12"/>
        <v>0</v>
      </c>
      <c r="AL54" s="334"/>
      <c r="AM54" s="334">
        <f t="shared" si="13"/>
        <v>0</v>
      </c>
      <c r="AN54" s="334"/>
      <c r="AO54" s="334">
        <f t="shared" si="14"/>
        <v>0</v>
      </c>
      <c r="AP54" s="334"/>
      <c r="AQ54" s="334">
        <f t="shared" si="15"/>
        <v>0</v>
      </c>
      <c r="AR54" s="334"/>
      <c r="AS54" s="334">
        <f t="shared" si="16"/>
        <v>0</v>
      </c>
      <c r="AT54" s="334">
        <v>1</v>
      </c>
      <c r="AU54" s="334">
        <f t="shared" si="17"/>
        <v>5280</v>
      </c>
      <c r="AV54" s="334"/>
      <c r="AW54" s="334">
        <f t="shared" si="18"/>
        <v>0</v>
      </c>
      <c r="AX54" s="334"/>
      <c r="AY54" s="334">
        <f t="shared" si="19"/>
        <v>0</v>
      </c>
      <c r="AZ54" s="334">
        <f>1*0</f>
        <v>0</v>
      </c>
      <c r="BA54" s="334">
        <f t="shared" si="20"/>
        <v>0</v>
      </c>
      <c r="BB54" s="334"/>
      <c r="BC54" s="334">
        <f t="shared" si="21"/>
        <v>0</v>
      </c>
      <c r="BD54" s="334"/>
      <c r="BE54" s="334">
        <f t="shared" si="22"/>
        <v>0</v>
      </c>
      <c r="BF54" s="334"/>
      <c r="BG54" s="334">
        <f t="shared" si="23"/>
        <v>0</v>
      </c>
      <c r="BH54" s="334"/>
      <c r="BI54" s="334">
        <f t="shared" si="24"/>
        <v>0</v>
      </c>
      <c r="BJ54" s="334"/>
      <c r="BK54" s="334">
        <f t="shared" si="25"/>
        <v>0</v>
      </c>
      <c r="BL54" s="334"/>
      <c r="BM54" s="334">
        <f t="shared" si="26"/>
        <v>0</v>
      </c>
      <c r="BN54" s="334"/>
      <c r="BO54" s="334">
        <f t="shared" si="27"/>
        <v>0</v>
      </c>
      <c r="BP54" s="334"/>
      <c r="BQ54" s="334">
        <f t="shared" si="28"/>
        <v>0</v>
      </c>
      <c r="BR54" s="334"/>
      <c r="BS54" s="334">
        <f t="shared" si="29"/>
        <v>0</v>
      </c>
      <c r="BT54" s="334"/>
      <c r="BU54" s="334">
        <f t="shared" si="30"/>
        <v>0</v>
      </c>
      <c r="BV54" s="334"/>
      <c r="BW54" s="334">
        <f t="shared" si="31"/>
        <v>0</v>
      </c>
      <c r="BX54" s="334"/>
      <c r="BY54" s="334">
        <f t="shared" si="32"/>
        <v>0</v>
      </c>
      <c r="BZ54" s="334"/>
      <c r="CA54" s="334">
        <f t="shared" si="33"/>
        <v>0</v>
      </c>
      <c r="CB54" s="334"/>
      <c r="CC54" s="334">
        <f t="shared" si="34"/>
        <v>0</v>
      </c>
      <c r="CD54" s="334"/>
      <c r="CE54" s="334">
        <f t="shared" si="35"/>
        <v>0</v>
      </c>
      <c r="CF54" s="334"/>
      <c r="CG54" s="334">
        <f t="shared" si="36"/>
        <v>0</v>
      </c>
      <c r="CH54" s="334"/>
      <c r="CI54" s="334">
        <f t="shared" si="37"/>
        <v>0</v>
      </c>
      <c r="CJ54" s="334"/>
      <c r="CK54" s="334">
        <f t="shared" si="38"/>
        <v>0</v>
      </c>
      <c r="CL54" s="340">
        <f t="shared" si="40"/>
        <v>5</v>
      </c>
      <c r="CM54" s="340">
        <f t="shared" si="40"/>
        <v>26400</v>
      </c>
      <c r="CN54" s="338"/>
      <c r="CO54" s="35"/>
      <c r="CP54" s="35"/>
      <c r="CQ54" s="35"/>
      <c r="CR54" s="35"/>
    </row>
    <row r="55" spans="1:96" ht="15">
      <c r="A55" s="334">
        <v>43</v>
      </c>
      <c r="B55" s="334" t="s">
        <v>213</v>
      </c>
      <c r="C55" s="334"/>
      <c r="D55" s="334"/>
      <c r="E55" s="334"/>
      <c r="F55" s="339" t="s">
        <v>23</v>
      </c>
      <c r="G55" s="339">
        <v>2750</v>
      </c>
      <c r="H55" s="334"/>
      <c r="I55" s="334">
        <f t="shared" si="42"/>
        <v>0</v>
      </c>
      <c r="J55" s="334"/>
      <c r="K55" s="334">
        <f t="shared" si="42"/>
        <v>0</v>
      </c>
      <c r="L55" s="334"/>
      <c r="M55" s="334">
        <f t="shared" si="0"/>
        <v>0</v>
      </c>
      <c r="N55" s="334"/>
      <c r="O55" s="334">
        <f t="shared" si="1"/>
        <v>0</v>
      </c>
      <c r="P55" s="334"/>
      <c r="Q55" s="334">
        <f t="shared" si="2"/>
        <v>0</v>
      </c>
      <c r="R55" s="334">
        <v>4</v>
      </c>
      <c r="S55" s="334">
        <f t="shared" si="3"/>
        <v>11000</v>
      </c>
      <c r="T55" s="334"/>
      <c r="U55" s="334">
        <f t="shared" si="4"/>
        <v>0</v>
      </c>
      <c r="V55" s="334"/>
      <c r="W55" s="334">
        <f t="shared" si="5"/>
        <v>0</v>
      </c>
      <c r="X55" s="334"/>
      <c r="Y55" s="334">
        <f t="shared" si="6"/>
        <v>0</v>
      </c>
      <c r="Z55" s="334">
        <v>3</v>
      </c>
      <c r="AA55" s="334">
        <f t="shared" si="7"/>
        <v>8250</v>
      </c>
      <c r="AB55" s="334"/>
      <c r="AC55" s="334">
        <f t="shared" si="8"/>
        <v>0</v>
      </c>
      <c r="AD55" s="334">
        <v>3</v>
      </c>
      <c r="AE55" s="334">
        <f t="shared" si="9"/>
        <v>8250</v>
      </c>
      <c r="AF55" s="334"/>
      <c r="AG55" s="334">
        <f t="shared" si="10"/>
        <v>0</v>
      </c>
      <c r="AH55" s="334"/>
      <c r="AI55" s="334">
        <f t="shared" si="11"/>
        <v>0</v>
      </c>
      <c r="AJ55" s="334"/>
      <c r="AK55" s="334">
        <f t="shared" si="12"/>
        <v>0</v>
      </c>
      <c r="AL55" s="334"/>
      <c r="AM55" s="334">
        <f t="shared" si="13"/>
        <v>0</v>
      </c>
      <c r="AN55" s="334"/>
      <c r="AO55" s="334">
        <f t="shared" si="14"/>
        <v>0</v>
      </c>
      <c r="AP55" s="334"/>
      <c r="AQ55" s="334">
        <f t="shared" si="15"/>
        <v>0</v>
      </c>
      <c r="AR55" s="334"/>
      <c r="AS55" s="334">
        <f t="shared" si="16"/>
        <v>0</v>
      </c>
      <c r="AT55" s="334">
        <f>2*0</f>
        <v>0</v>
      </c>
      <c r="AU55" s="334">
        <f t="shared" si="17"/>
        <v>0</v>
      </c>
      <c r="AV55" s="334">
        <v>2</v>
      </c>
      <c r="AW55" s="334">
        <f t="shared" si="18"/>
        <v>5500</v>
      </c>
      <c r="AX55" s="334"/>
      <c r="AY55" s="334">
        <f t="shared" si="19"/>
        <v>0</v>
      </c>
      <c r="AZ55" s="334"/>
      <c r="BA55" s="334">
        <f t="shared" si="20"/>
        <v>0</v>
      </c>
      <c r="BB55" s="334"/>
      <c r="BC55" s="334">
        <f t="shared" si="21"/>
        <v>0</v>
      </c>
      <c r="BD55" s="334"/>
      <c r="BE55" s="334">
        <f t="shared" si="22"/>
        <v>0</v>
      </c>
      <c r="BF55" s="334"/>
      <c r="BG55" s="334">
        <f t="shared" si="23"/>
        <v>0</v>
      </c>
      <c r="BH55" s="334"/>
      <c r="BI55" s="334">
        <f t="shared" si="24"/>
        <v>0</v>
      </c>
      <c r="BJ55" s="334"/>
      <c r="BK55" s="334">
        <f t="shared" si="25"/>
        <v>0</v>
      </c>
      <c r="BL55" s="334"/>
      <c r="BM55" s="334">
        <f t="shared" si="26"/>
        <v>0</v>
      </c>
      <c r="BN55" s="334"/>
      <c r="BO55" s="334">
        <f t="shared" si="27"/>
        <v>0</v>
      </c>
      <c r="BP55" s="334"/>
      <c r="BQ55" s="334">
        <f t="shared" si="28"/>
        <v>0</v>
      </c>
      <c r="BR55" s="334"/>
      <c r="BS55" s="334">
        <f t="shared" si="29"/>
        <v>0</v>
      </c>
      <c r="BT55" s="334"/>
      <c r="BU55" s="334">
        <f t="shared" si="30"/>
        <v>0</v>
      </c>
      <c r="BV55" s="334"/>
      <c r="BW55" s="334">
        <f t="shared" si="31"/>
        <v>0</v>
      </c>
      <c r="BX55" s="334"/>
      <c r="BY55" s="334">
        <f t="shared" si="32"/>
        <v>0</v>
      </c>
      <c r="BZ55" s="334"/>
      <c r="CA55" s="334">
        <f t="shared" si="33"/>
        <v>0</v>
      </c>
      <c r="CB55" s="334"/>
      <c r="CC55" s="334">
        <f t="shared" si="34"/>
        <v>0</v>
      </c>
      <c r="CD55" s="334"/>
      <c r="CE55" s="334">
        <f t="shared" si="35"/>
        <v>0</v>
      </c>
      <c r="CF55" s="334"/>
      <c r="CG55" s="334">
        <f t="shared" si="36"/>
        <v>0</v>
      </c>
      <c r="CH55" s="334"/>
      <c r="CI55" s="334">
        <f t="shared" si="37"/>
        <v>0</v>
      </c>
      <c r="CJ55" s="334"/>
      <c r="CK55" s="334">
        <f t="shared" si="38"/>
        <v>0</v>
      </c>
      <c r="CL55" s="340">
        <f t="shared" si="40"/>
        <v>12</v>
      </c>
      <c r="CM55" s="340">
        <f t="shared" si="40"/>
        <v>33000</v>
      </c>
      <c r="CN55" s="338"/>
      <c r="CO55" s="35"/>
      <c r="CP55" s="35"/>
      <c r="CQ55" s="35"/>
      <c r="CR55" s="35"/>
    </row>
    <row r="56" spans="1:96" ht="15">
      <c r="A56" s="334">
        <v>44</v>
      </c>
      <c r="B56" s="334" t="s">
        <v>214</v>
      </c>
      <c r="C56" s="334"/>
      <c r="D56" s="334"/>
      <c r="E56" s="334"/>
      <c r="F56" s="339" t="s">
        <v>23</v>
      </c>
      <c r="G56" s="339">
        <v>3740</v>
      </c>
      <c r="H56" s="334"/>
      <c r="I56" s="334">
        <f t="shared" si="42"/>
        <v>0</v>
      </c>
      <c r="J56" s="334"/>
      <c r="K56" s="334">
        <f t="shared" si="42"/>
        <v>0</v>
      </c>
      <c r="L56" s="334"/>
      <c r="M56" s="334">
        <f t="shared" si="0"/>
        <v>0</v>
      </c>
      <c r="N56" s="334"/>
      <c r="O56" s="334">
        <f t="shared" si="1"/>
        <v>0</v>
      </c>
      <c r="P56" s="334"/>
      <c r="Q56" s="334">
        <f t="shared" si="2"/>
        <v>0</v>
      </c>
      <c r="R56" s="334"/>
      <c r="S56" s="334">
        <f t="shared" si="3"/>
        <v>0</v>
      </c>
      <c r="T56" s="334"/>
      <c r="U56" s="334">
        <f t="shared" si="4"/>
        <v>0</v>
      </c>
      <c r="V56" s="334"/>
      <c r="W56" s="334">
        <f t="shared" si="5"/>
        <v>0</v>
      </c>
      <c r="X56" s="334"/>
      <c r="Y56" s="334">
        <f t="shared" si="6"/>
        <v>0</v>
      </c>
      <c r="Z56" s="334"/>
      <c r="AA56" s="334">
        <f t="shared" si="7"/>
        <v>0</v>
      </c>
      <c r="AB56" s="334"/>
      <c r="AC56" s="334">
        <f t="shared" si="8"/>
        <v>0</v>
      </c>
      <c r="AD56" s="334">
        <f>1</f>
        <v>1</v>
      </c>
      <c r="AE56" s="334">
        <f t="shared" si="9"/>
        <v>3740</v>
      </c>
      <c r="AF56" s="334"/>
      <c r="AG56" s="334">
        <f t="shared" si="10"/>
        <v>0</v>
      </c>
      <c r="AH56" s="334"/>
      <c r="AI56" s="334">
        <f t="shared" si="11"/>
        <v>0</v>
      </c>
      <c r="AJ56" s="334"/>
      <c r="AK56" s="334">
        <f t="shared" si="12"/>
        <v>0</v>
      </c>
      <c r="AL56" s="334"/>
      <c r="AM56" s="334">
        <f t="shared" si="13"/>
        <v>0</v>
      </c>
      <c r="AN56" s="334"/>
      <c r="AO56" s="334">
        <f t="shared" si="14"/>
        <v>0</v>
      </c>
      <c r="AP56" s="334"/>
      <c r="AQ56" s="334">
        <f t="shared" si="15"/>
        <v>0</v>
      </c>
      <c r="AR56" s="334"/>
      <c r="AS56" s="334">
        <f t="shared" si="16"/>
        <v>0</v>
      </c>
      <c r="AT56" s="334"/>
      <c r="AU56" s="334">
        <f t="shared" si="17"/>
        <v>0</v>
      </c>
      <c r="AV56" s="334">
        <v>1</v>
      </c>
      <c r="AW56" s="334">
        <f t="shared" si="18"/>
        <v>3740</v>
      </c>
      <c r="AX56" s="334"/>
      <c r="AY56" s="334">
        <f t="shared" si="19"/>
        <v>0</v>
      </c>
      <c r="AZ56" s="334"/>
      <c r="BA56" s="334">
        <f t="shared" si="20"/>
        <v>0</v>
      </c>
      <c r="BB56" s="334"/>
      <c r="BC56" s="334">
        <f t="shared" si="21"/>
        <v>0</v>
      </c>
      <c r="BD56" s="334"/>
      <c r="BE56" s="334">
        <f t="shared" si="22"/>
        <v>0</v>
      </c>
      <c r="BF56" s="334"/>
      <c r="BG56" s="334">
        <f t="shared" si="23"/>
        <v>0</v>
      </c>
      <c r="BH56" s="334"/>
      <c r="BI56" s="334">
        <f t="shared" si="24"/>
        <v>0</v>
      </c>
      <c r="BJ56" s="334"/>
      <c r="BK56" s="334">
        <f t="shared" si="25"/>
        <v>0</v>
      </c>
      <c r="BL56" s="334"/>
      <c r="BM56" s="334">
        <f t="shared" si="26"/>
        <v>0</v>
      </c>
      <c r="BN56" s="334"/>
      <c r="BO56" s="334">
        <f t="shared" si="27"/>
        <v>0</v>
      </c>
      <c r="BP56" s="334"/>
      <c r="BQ56" s="334">
        <f t="shared" si="28"/>
        <v>0</v>
      </c>
      <c r="BR56" s="334"/>
      <c r="BS56" s="334">
        <f t="shared" si="29"/>
        <v>0</v>
      </c>
      <c r="BT56" s="334"/>
      <c r="BU56" s="334">
        <f t="shared" si="30"/>
        <v>0</v>
      </c>
      <c r="BV56" s="334"/>
      <c r="BW56" s="334">
        <f t="shared" si="31"/>
        <v>0</v>
      </c>
      <c r="BX56" s="334"/>
      <c r="BY56" s="334">
        <f t="shared" si="32"/>
        <v>0</v>
      </c>
      <c r="BZ56" s="334"/>
      <c r="CA56" s="334">
        <f t="shared" si="33"/>
        <v>0</v>
      </c>
      <c r="CB56" s="334"/>
      <c r="CC56" s="334">
        <f t="shared" si="34"/>
        <v>0</v>
      </c>
      <c r="CD56" s="334"/>
      <c r="CE56" s="334">
        <f t="shared" si="35"/>
        <v>0</v>
      </c>
      <c r="CF56" s="334"/>
      <c r="CG56" s="334">
        <f t="shared" si="36"/>
        <v>0</v>
      </c>
      <c r="CH56" s="334"/>
      <c r="CI56" s="334">
        <f t="shared" si="37"/>
        <v>0</v>
      </c>
      <c r="CJ56" s="334"/>
      <c r="CK56" s="334">
        <f t="shared" si="38"/>
        <v>0</v>
      </c>
      <c r="CL56" s="340">
        <f t="shared" si="40"/>
        <v>2</v>
      </c>
      <c r="CM56" s="340">
        <f t="shared" si="40"/>
        <v>7480</v>
      </c>
      <c r="CN56" s="338"/>
      <c r="CO56" s="35"/>
      <c r="CP56" s="35"/>
      <c r="CQ56" s="35"/>
      <c r="CR56" s="35"/>
    </row>
    <row r="57" spans="1:96" ht="15">
      <c r="A57" s="334">
        <v>45</v>
      </c>
      <c r="B57" s="334" t="s">
        <v>215</v>
      </c>
      <c r="C57" s="334"/>
      <c r="D57" s="334"/>
      <c r="E57" s="334"/>
      <c r="F57" s="339" t="s">
        <v>23</v>
      </c>
      <c r="G57" s="339">
        <v>2150</v>
      </c>
      <c r="H57" s="334"/>
      <c r="I57" s="334">
        <f t="shared" si="42"/>
        <v>0</v>
      </c>
      <c r="J57" s="334"/>
      <c r="K57" s="334">
        <f t="shared" si="42"/>
        <v>0</v>
      </c>
      <c r="L57" s="334"/>
      <c r="M57" s="334">
        <f t="shared" si="0"/>
        <v>0</v>
      </c>
      <c r="N57" s="334"/>
      <c r="O57" s="334">
        <f t="shared" si="1"/>
        <v>0</v>
      </c>
      <c r="P57" s="334"/>
      <c r="Q57" s="334">
        <f t="shared" si="2"/>
        <v>0</v>
      </c>
      <c r="R57" s="334"/>
      <c r="S57" s="334">
        <f t="shared" si="3"/>
        <v>0</v>
      </c>
      <c r="T57" s="334"/>
      <c r="U57" s="334">
        <f t="shared" si="4"/>
        <v>0</v>
      </c>
      <c r="V57" s="334"/>
      <c r="W57" s="334">
        <f t="shared" si="5"/>
        <v>0</v>
      </c>
      <c r="X57" s="334"/>
      <c r="Y57" s="334">
        <f t="shared" si="6"/>
        <v>0</v>
      </c>
      <c r="Z57" s="334"/>
      <c r="AA57" s="334">
        <f t="shared" si="7"/>
        <v>0</v>
      </c>
      <c r="AB57" s="334"/>
      <c r="AC57" s="334">
        <f t="shared" si="8"/>
        <v>0</v>
      </c>
      <c r="AD57" s="334"/>
      <c r="AE57" s="334">
        <f t="shared" si="9"/>
        <v>0</v>
      </c>
      <c r="AF57" s="334"/>
      <c r="AG57" s="334">
        <f t="shared" si="10"/>
        <v>0</v>
      </c>
      <c r="AH57" s="334"/>
      <c r="AI57" s="334">
        <f t="shared" si="11"/>
        <v>0</v>
      </c>
      <c r="AJ57" s="334"/>
      <c r="AK57" s="334">
        <f t="shared" si="12"/>
        <v>0</v>
      </c>
      <c r="AL57" s="334"/>
      <c r="AM57" s="334">
        <f t="shared" si="13"/>
        <v>0</v>
      </c>
      <c r="AN57" s="334"/>
      <c r="AO57" s="334">
        <f t="shared" si="14"/>
        <v>0</v>
      </c>
      <c r="AP57" s="334"/>
      <c r="AQ57" s="334">
        <f t="shared" si="15"/>
        <v>0</v>
      </c>
      <c r="AR57" s="334"/>
      <c r="AS57" s="334">
        <f t="shared" si="16"/>
        <v>0</v>
      </c>
      <c r="AT57" s="334"/>
      <c r="AU57" s="334">
        <f t="shared" si="17"/>
        <v>0</v>
      </c>
      <c r="AV57" s="334"/>
      <c r="AW57" s="334">
        <f t="shared" si="18"/>
        <v>0</v>
      </c>
      <c r="AX57" s="334"/>
      <c r="AY57" s="334">
        <f t="shared" si="19"/>
        <v>0</v>
      </c>
      <c r="AZ57" s="334"/>
      <c r="BA57" s="334">
        <f t="shared" si="20"/>
        <v>0</v>
      </c>
      <c r="BB57" s="334"/>
      <c r="BC57" s="334">
        <f t="shared" si="21"/>
        <v>0</v>
      </c>
      <c r="BD57" s="334"/>
      <c r="BE57" s="334">
        <f t="shared" si="22"/>
        <v>0</v>
      </c>
      <c r="BF57" s="334"/>
      <c r="BG57" s="334">
        <f t="shared" si="23"/>
        <v>0</v>
      </c>
      <c r="BH57" s="334"/>
      <c r="BI57" s="334">
        <f t="shared" si="24"/>
        <v>0</v>
      </c>
      <c r="BJ57" s="334"/>
      <c r="BK57" s="334">
        <f t="shared" si="25"/>
        <v>0</v>
      </c>
      <c r="BL57" s="334"/>
      <c r="BM57" s="334">
        <f t="shared" si="26"/>
        <v>0</v>
      </c>
      <c r="BN57" s="334"/>
      <c r="BO57" s="334">
        <f t="shared" si="27"/>
        <v>0</v>
      </c>
      <c r="BP57" s="334"/>
      <c r="BQ57" s="334">
        <f t="shared" si="28"/>
        <v>0</v>
      </c>
      <c r="BR57" s="334"/>
      <c r="BS57" s="334">
        <f t="shared" si="29"/>
        <v>0</v>
      </c>
      <c r="BT57" s="334"/>
      <c r="BU57" s="334">
        <f t="shared" si="30"/>
        <v>0</v>
      </c>
      <c r="BV57" s="334"/>
      <c r="BW57" s="334">
        <f t="shared" si="31"/>
        <v>0</v>
      </c>
      <c r="BX57" s="334"/>
      <c r="BY57" s="334">
        <f t="shared" si="32"/>
        <v>0</v>
      </c>
      <c r="BZ57" s="334"/>
      <c r="CA57" s="334">
        <f t="shared" si="33"/>
        <v>0</v>
      </c>
      <c r="CB57" s="334"/>
      <c r="CC57" s="334">
        <f t="shared" si="34"/>
        <v>0</v>
      </c>
      <c r="CD57" s="334"/>
      <c r="CE57" s="334">
        <f t="shared" si="35"/>
        <v>0</v>
      </c>
      <c r="CF57" s="334"/>
      <c r="CG57" s="334">
        <f t="shared" si="36"/>
        <v>0</v>
      </c>
      <c r="CH57" s="334"/>
      <c r="CI57" s="334">
        <f t="shared" si="37"/>
        <v>0</v>
      </c>
      <c r="CJ57" s="334"/>
      <c r="CK57" s="334">
        <f t="shared" si="38"/>
        <v>0</v>
      </c>
      <c r="CL57" s="340">
        <f t="shared" si="40"/>
        <v>0</v>
      </c>
      <c r="CM57" s="340">
        <f t="shared" si="40"/>
        <v>0</v>
      </c>
      <c r="CN57" s="338"/>
      <c r="CO57" s="35"/>
      <c r="CP57" s="35"/>
      <c r="CQ57" s="35"/>
      <c r="CR57" s="35"/>
    </row>
    <row r="58" spans="1:96" ht="15">
      <c r="A58" s="334">
        <v>46</v>
      </c>
      <c r="B58" s="334" t="s">
        <v>216</v>
      </c>
      <c r="C58" s="334"/>
      <c r="D58" s="334"/>
      <c r="E58" s="334"/>
      <c r="F58" s="339" t="s">
        <v>23</v>
      </c>
      <c r="G58" s="339">
        <v>5500</v>
      </c>
      <c r="H58" s="334">
        <v>1</v>
      </c>
      <c r="I58" s="334">
        <f t="shared" si="42"/>
        <v>5500</v>
      </c>
      <c r="J58" s="334"/>
      <c r="K58" s="334">
        <f t="shared" si="42"/>
        <v>0</v>
      </c>
      <c r="L58" s="334"/>
      <c r="M58" s="334">
        <f t="shared" si="0"/>
        <v>0</v>
      </c>
      <c r="N58" s="334"/>
      <c r="O58" s="334">
        <f t="shared" si="1"/>
        <v>0</v>
      </c>
      <c r="P58" s="334"/>
      <c r="Q58" s="334">
        <f t="shared" si="2"/>
        <v>0</v>
      </c>
      <c r="R58" s="334"/>
      <c r="S58" s="334">
        <f t="shared" si="3"/>
        <v>0</v>
      </c>
      <c r="T58" s="334"/>
      <c r="U58" s="334">
        <f t="shared" si="4"/>
        <v>0</v>
      </c>
      <c r="V58" s="334"/>
      <c r="W58" s="334">
        <f t="shared" si="5"/>
        <v>0</v>
      </c>
      <c r="X58" s="334"/>
      <c r="Y58" s="334">
        <f t="shared" si="6"/>
        <v>0</v>
      </c>
      <c r="Z58" s="334"/>
      <c r="AA58" s="334">
        <f t="shared" si="7"/>
        <v>0</v>
      </c>
      <c r="AB58" s="334"/>
      <c r="AC58" s="334">
        <f t="shared" si="8"/>
        <v>0</v>
      </c>
      <c r="AD58" s="334"/>
      <c r="AE58" s="334">
        <f t="shared" si="9"/>
        <v>0</v>
      </c>
      <c r="AF58" s="334"/>
      <c r="AG58" s="334">
        <f t="shared" si="10"/>
        <v>0</v>
      </c>
      <c r="AH58" s="334"/>
      <c r="AI58" s="334">
        <f t="shared" si="11"/>
        <v>0</v>
      </c>
      <c r="AJ58" s="334"/>
      <c r="AK58" s="334">
        <f t="shared" si="12"/>
        <v>0</v>
      </c>
      <c r="AL58" s="334"/>
      <c r="AM58" s="334">
        <f t="shared" si="13"/>
        <v>0</v>
      </c>
      <c r="AN58" s="334"/>
      <c r="AO58" s="334">
        <f t="shared" si="14"/>
        <v>0</v>
      </c>
      <c r="AP58" s="334"/>
      <c r="AQ58" s="334">
        <f t="shared" si="15"/>
        <v>0</v>
      </c>
      <c r="AR58" s="334"/>
      <c r="AS58" s="334">
        <f t="shared" si="16"/>
        <v>0</v>
      </c>
      <c r="AT58" s="334"/>
      <c r="AU58" s="334">
        <f t="shared" si="17"/>
        <v>0</v>
      </c>
      <c r="AV58" s="334"/>
      <c r="AW58" s="334">
        <f t="shared" si="18"/>
        <v>0</v>
      </c>
      <c r="AX58" s="334"/>
      <c r="AY58" s="334">
        <f t="shared" si="19"/>
        <v>0</v>
      </c>
      <c r="AZ58" s="334"/>
      <c r="BA58" s="334">
        <f t="shared" si="20"/>
        <v>0</v>
      </c>
      <c r="BB58" s="334"/>
      <c r="BC58" s="334">
        <f t="shared" si="21"/>
        <v>0</v>
      </c>
      <c r="BD58" s="334"/>
      <c r="BE58" s="334">
        <f t="shared" si="22"/>
        <v>0</v>
      </c>
      <c r="BF58" s="334"/>
      <c r="BG58" s="334">
        <f t="shared" si="23"/>
        <v>0</v>
      </c>
      <c r="BH58" s="334"/>
      <c r="BI58" s="334">
        <f t="shared" si="24"/>
        <v>0</v>
      </c>
      <c r="BJ58" s="334"/>
      <c r="BK58" s="334">
        <f t="shared" si="25"/>
        <v>0</v>
      </c>
      <c r="BL58" s="334"/>
      <c r="BM58" s="334">
        <f t="shared" si="26"/>
        <v>0</v>
      </c>
      <c r="BN58" s="334"/>
      <c r="BO58" s="334">
        <f t="shared" si="27"/>
        <v>0</v>
      </c>
      <c r="BP58" s="334"/>
      <c r="BQ58" s="334">
        <f t="shared" si="28"/>
        <v>0</v>
      </c>
      <c r="BR58" s="334"/>
      <c r="BS58" s="334">
        <f t="shared" si="29"/>
        <v>0</v>
      </c>
      <c r="BT58" s="334"/>
      <c r="BU58" s="334">
        <f t="shared" si="30"/>
        <v>0</v>
      </c>
      <c r="BV58" s="334"/>
      <c r="BW58" s="334">
        <f t="shared" si="31"/>
        <v>0</v>
      </c>
      <c r="BX58" s="334"/>
      <c r="BY58" s="334">
        <f t="shared" si="32"/>
        <v>0</v>
      </c>
      <c r="BZ58" s="334"/>
      <c r="CA58" s="334">
        <f t="shared" si="33"/>
        <v>0</v>
      </c>
      <c r="CB58" s="334"/>
      <c r="CC58" s="334">
        <f t="shared" si="34"/>
        <v>0</v>
      </c>
      <c r="CD58" s="334"/>
      <c r="CE58" s="334">
        <f t="shared" si="35"/>
        <v>0</v>
      </c>
      <c r="CF58" s="334"/>
      <c r="CG58" s="334">
        <f t="shared" si="36"/>
        <v>0</v>
      </c>
      <c r="CH58" s="334"/>
      <c r="CI58" s="334">
        <f t="shared" si="37"/>
        <v>0</v>
      </c>
      <c r="CJ58" s="334"/>
      <c r="CK58" s="334">
        <f t="shared" si="38"/>
        <v>0</v>
      </c>
      <c r="CL58" s="340">
        <f t="shared" si="40"/>
        <v>1</v>
      </c>
      <c r="CM58" s="340">
        <f t="shared" si="40"/>
        <v>5500</v>
      </c>
      <c r="CN58" s="338"/>
      <c r="CO58" s="35"/>
      <c r="CP58" s="35"/>
      <c r="CQ58" s="35"/>
      <c r="CR58" s="35"/>
    </row>
    <row r="59" spans="1:96" ht="15">
      <c r="A59" s="334">
        <v>47</v>
      </c>
      <c r="B59" s="334" t="s">
        <v>217</v>
      </c>
      <c r="C59" s="334"/>
      <c r="D59" s="334"/>
      <c r="E59" s="334"/>
      <c r="F59" s="339" t="s">
        <v>170</v>
      </c>
      <c r="G59" s="339">
        <v>210</v>
      </c>
      <c r="H59" s="334"/>
      <c r="I59" s="334">
        <f aca="true" t="shared" si="43" ref="I59:K63">$G59*H59</f>
        <v>0</v>
      </c>
      <c r="J59" s="334"/>
      <c r="K59" s="334">
        <f t="shared" si="43"/>
        <v>0</v>
      </c>
      <c r="L59" s="334"/>
      <c r="M59" s="334">
        <f t="shared" si="0"/>
        <v>0</v>
      </c>
      <c r="N59" s="334"/>
      <c r="O59" s="334">
        <f t="shared" si="1"/>
        <v>0</v>
      </c>
      <c r="P59" s="334"/>
      <c r="Q59" s="334">
        <f t="shared" si="2"/>
        <v>0</v>
      </c>
      <c r="R59" s="334"/>
      <c r="S59" s="334">
        <f t="shared" si="3"/>
        <v>0</v>
      </c>
      <c r="T59" s="334"/>
      <c r="U59" s="334">
        <f t="shared" si="4"/>
        <v>0</v>
      </c>
      <c r="V59" s="334"/>
      <c r="W59" s="334">
        <f t="shared" si="5"/>
        <v>0</v>
      </c>
      <c r="X59" s="334"/>
      <c r="Y59" s="334">
        <f t="shared" si="6"/>
        <v>0</v>
      </c>
      <c r="Z59" s="334"/>
      <c r="AA59" s="334">
        <f t="shared" si="7"/>
        <v>0</v>
      </c>
      <c r="AB59" s="334"/>
      <c r="AC59" s="334">
        <f t="shared" si="8"/>
        <v>0</v>
      </c>
      <c r="AD59" s="334">
        <f>30*0+100</f>
        <v>100</v>
      </c>
      <c r="AE59" s="334">
        <f t="shared" si="9"/>
        <v>21000</v>
      </c>
      <c r="AF59" s="334"/>
      <c r="AG59" s="334">
        <f t="shared" si="10"/>
        <v>0</v>
      </c>
      <c r="AH59" s="334"/>
      <c r="AI59" s="334">
        <f t="shared" si="11"/>
        <v>0</v>
      </c>
      <c r="AJ59" s="334"/>
      <c r="AK59" s="334">
        <f t="shared" si="12"/>
        <v>0</v>
      </c>
      <c r="AL59" s="334"/>
      <c r="AM59" s="334">
        <f t="shared" si="13"/>
        <v>0</v>
      </c>
      <c r="AN59" s="334"/>
      <c r="AO59" s="334">
        <f t="shared" si="14"/>
        <v>0</v>
      </c>
      <c r="AP59" s="334"/>
      <c r="AQ59" s="334">
        <f t="shared" si="15"/>
        <v>0</v>
      </c>
      <c r="AR59" s="334"/>
      <c r="AS59" s="334">
        <f t="shared" si="16"/>
        <v>0</v>
      </c>
      <c r="AT59" s="334"/>
      <c r="AU59" s="334">
        <f t="shared" si="17"/>
        <v>0</v>
      </c>
      <c r="AV59" s="334"/>
      <c r="AW59" s="334">
        <f t="shared" si="18"/>
        <v>0</v>
      </c>
      <c r="AX59" s="334"/>
      <c r="AY59" s="334">
        <f t="shared" si="19"/>
        <v>0</v>
      </c>
      <c r="AZ59" s="334"/>
      <c r="BA59" s="334">
        <f t="shared" si="20"/>
        <v>0</v>
      </c>
      <c r="BB59" s="334"/>
      <c r="BC59" s="334">
        <f t="shared" si="21"/>
        <v>0</v>
      </c>
      <c r="BD59" s="334"/>
      <c r="BE59" s="334">
        <f t="shared" si="22"/>
        <v>0</v>
      </c>
      <c r="BF59" s="334"/>
      <c r="BG59" s="334">
        <f t="shared" si="23"/>
        <v>0</v>
      </c>
      <c r="BH59" s="334"/>
      <c r="BI59" s="334">
        <f t="shared" si="24"/>
        <v>0</v>
      </c>
      <c r="BJ59" s="334"/>
      <c r="BK59" s="334">
        <f t="shared" si="25"/>
        <v>0</v>
      </c>
      <c r="BL59" s="334"/>
      <c r="BM59" s="334">
        <f t="shared" si="26"/>
        <v>0</v>
      </c>
      <c r="BN59" s="334"/>
      <c r="BO59" s="334">
        <f t="shared" si="27"/>
        <v>0</v>
      </c>
      <c r="BP59" s="334"/>
      <c r="BQ59" s="334">
        <f t="shared" si="28"/>
        <v>0</v>
      </c>
      <c r="BR59" s="334"/>
      <c r="BS59" s="334">
        <f t="shared" si="29"/>
        <v>0</v>
      </c>
      <c r="BT59" s="334"/>
      <c r="BU59" s="334">
        <f t="shared" si="30"/>
        <v>0</v>
      </c>
      <c r="BV59" s="334"/>
      <c r="BW59" s="334">
        <f t="shared" si="31"/>
        <v>0</v>
      </c>
      <c r="BX59" s="334"/>
      <c r="BY59" s="334">
        <f t="shared" si="32"/>
        <v>0</v>
      </c>
      <c r="BZ59" s="334"/>
      <c r="CA59" s="334">
        <f t="shared" si="33"/>
        <v>0</v>
      </c>
      <c r="CB59" s="334"/>
      <c r="CC59" s="334">
        <f t="shared" si="34"/>
        <v>0</v>
      </c>
      <c r="CD59" s="334"/>
      <c r="CE59" s="334">
        <f t="shared" si="35"/>
        <v>0</v>
      </c>
      <c r="CF59" s="334"/>
      <c r="CG59" s="334">
        <f t="shared" si="36"/>
        <v>0</v>
      </c>
      <c r="CH59" s="334"/>
      <c r="CI59" s="334">
        <f t="shared" si="37"/>
        <v>0</v>
      </c>
      <c r="CJ59" s="334"/>
      <c r="CK59" s="334">
        <f t="shared" si="38"/>
        <v>0</v>
      </c>
      <c r="CL59" s="340">
        <f t="shared" si="40"/>
        <v>100</v>
      </c>
      <c r="CM59" s="340">
        <f t="shared" si="40"/>
        <v>21000</v>
      </c>
      <c r="CN59" s="338"/>
      <c r="CO59" s="35"/>
      <c r="CP59" s="35"/>
      <c r="CQ59" s="35"/>
      <c r="CR59" s="35"/>
    </row>
    <row r="60" spans="1:96" ht="15">
      <c r="A60" s="334">
        <v>48</v>
      </c>
      <c r="B60" s="334" t="s">
        <v>218</v>
      </c>
      <c r="C60" s="334"/>
      <c r="D60" s="334"/>
      <c r="E60" s="334"/>
      <c r="F60" s="339" t="s">
        <v>23</v>
      </c>
      <c r="G60" s="339">
        <v>14000</v>
      </c>
      <c r="H60" s="334">
        <f>1*0</f>
        <v>0</v>
      </c>
      <c r="I60" s="334">
        <f t="shared" si="43"/>
        <v>0</v>
      </c>
      <c r="J60" s="334">
        <f>1*0</f>
        <v>0</v>
      </c>
      <c r="K60" s="334">
        <f t="shared" si="43"/>
        <v>0</v>
      </c>
      <c r="L60" s="334"/>
      <c r="M60" s="334">
        <f t="shared" si="0"/>
        <v>0</v>
      </c>
      <c r="N60" s="334">
        <v>1</v>
      </c>
      <c r="O60" s="334">
        <f t="shared" si="1"/>
        <v>14000</v>
      </c>
      <c r="P60" s="334"/>
      <c r="Q60" s="334">
        <f t="shared" si="2"/>
        <v>0</v>
      </c>
      <c r="R60" s="334"/>
      <c r="S60" s="334">
        <f t="shared" si="3"/>
        <v>0</v>
      </c>
      <c r="T60" s="334"/>
      <c r="U60" s="334">
        <f t="shared" si="4"/>
        <v>0</v>
      </c>
      <c r="V60" s="334">
        <v>1</v>
      </c>
      <c r="W60" s="334">
        <f t="shared" si="5"/>
        <v>14000</v>
      </c>
      <c r="X60" s="334"/>
      <c r="Y60" s="334">
        <f t="shared" si="6"/>
        <v>0</v>
      </c>
      <c r="Z60" s="334"/>
      <c r="AA60" s="334">
        <f t="shared" si="7"/>
        <v>0</v>
      </c>
      <c r="AB60" s="334">
        <v>1</v>
      </c>
      <c r="AC60" s="334">
        <f t="shared" si="8"/>
        <v>14000</v>
      </c>
      <c r="AD60" s="334">
        <v>1</v>
      </c>
      <c r="AE60" s="334">
        <f t="shared" si="9"/>
        <v>14000</v>
      </c>
      <c r="AF60" s="334"/>
      <c r="AG60" s="334">
        <f t="shared" si="10"/>
        <v>0</v>
      </c>
      <c r="AH60" s="334"/>
      <c r="AI60" s="334">
        <f t="shared" si="11"/>
        <v>0</v>
      </c>
      <c r="AJ60" s="334"/>
      <c r="AK60" s="334">
        <f t="shared" si="12"/>
        <v>0</v>
      </c>
      <c r="AL60" s="334"/>
      <c r="AM60" s="334">
        <f t="shared" si="13"/>
        <v>0</v>
      </c>
      <c r="AN60" s="334"/>
      <c r="AO60" s="334">
        <f t="shared" si="14"/>
        <v>0</v>
      </c>
      <c r="AP60" s="334"/>
      <c r="AQ60" s="334">
        <f t="shared" si="15"/>
        <v>0</v>
      </c>
      <c r="AR60" s="334"/>
      <c r="AS60" s="334">
        <f t="shared" si="16"/>
        <v>0</v>
      </c>
      <c r="AT60" s="334">
        <f>1*0</f>
        <v>0</v>
      </c>
      <c r="AU60" s="334">
        <f t="shared" si="17"/>
        <v>0</v>
      </c>
      <c r="AV60" s="334"/>
      <c r="AW60" s="334">
        <f t="shared" si="18"/>
        <v>0</v>
      </c>
      <c r="AX60" s="334"/>
      <c r="AY60" s="334">
        <f t="shared" si="19"/>
        <v>0</v>
      </c>
      <c r="AZ60" s="334">
        <f>1*0</f>
        <v>0</v>
      </c>
      <c r="BA60" s="334">
        <f t="shared" si="20"/>
        <v>0</v>
      </c>
      <c r="BB60" s="334"/>
      <c r="BC60" s="334">
        <f t="shared" si="21"/>
        <v>0</v>
      </c>
      <c r="BD60" s="334"/>
      <c r="BE60" s="334">
        <f t="shared" si="22"/>
        <v>0</v>
      </c>
      <c r="BF60" s="334"/>
      <c r="BG60" s="334">
        <f t="shared" si="23"/>
        <v>0</v>
      </c>
      <c r="BH60" s="334">
        <v>1</v>
      </c>
      <c r="BI60" s="334">
        <f t="shared" si="24"/>
        <v>14000</v>
      </c>
      <c r="BJ60" s="334"/>
      <c r="BK60" s="334">
        <f t="shared" si="25"/>
        <v>0</v>
      </c>
      <c r="BL60" s="334"/>
      <c r="BM60" s="334">
        <f t="shared" si="26"/>
        <v>0</v>
      </c>
      <c r="BN60" s="334"/>
      <c r="BO60" s="334">
        <f t="shared" si="27"/>
        <v>0</v>
      </c>
      <c r="BP60" s="334"/>
      <c r="BQ60" s="334">
        <f t="shared" si="28"/>
        <v>0</v>
      </c>
      <c r="BR60" s="334"/>
      <c r="BS60" s="334">
        <f t="shared" si="29"/>
        <v>0</v>
      </c>
      <c r="BT60" s="334"/>
      <c r="BU60" s="334">
        <f t="shared" si="30"/>
        <v>0</v>
      </c>
      <c r="BV60" s="334"/>
      <c r="BW60" s="334">
        <f t="shared" si="31"/>
        <v>0</v>
      </c>
      <c r="BX60" s="334"/>
      <c r="BY60" s="334">
        <f t="shared" si="32"/>
        <v>0</v>
      </c>
      <c r="BZ60" s="334"/>
      <c r="CA60" s="334">
        <f t="shared" si="33"/>
        <v>0</v>
      </c>
      <c r="CB60" s="334"/>
      <c r="CC60" s="334">
        <f t="shared" si="34"/>
        <v>0</v>
      </c>
      <c r="CD60" s="334"/>
      <c r="CE60" s="334">
        <f t="shared" si="35"/>
        <v>0</v>
      </c>
      <c r="CF60" s="334"/>
      <c r="CG60" s="334">
        <f t="shared" si="36"/>
        <v>0</v>
      </c>
      <c r="CH60" s="334"/>
      <c r="CI60" s="334">
        <f t="shared" si="37"/>
        <v>0</v>
      </c>
      <c r="CJ60" s="334"/>
      <c r="CK60" s="334">
        <f t="shared" si="38"/>
        <v>0</v>
      </c>
      <c r="CL60" s="340">
        <f t="shared" si="40"/>
        <v>5</v>
      </c>
      <c r="CM60" s="340">
        <f t="shared" si="40"/>
        <v>70000</v>
      </c>
      <c r="CN60" s="338"/>
      <c r="CO60" s="35"/>
      <c r="CP60" s="35"/>
      <c r="CQ60" s="35"/>
      <c r="CR60" s="35"/>
    </row>
    <row r="61" spans="1:96" ht="15">
      <c r="A61" s="334">
        <v>49</v>
      </c>
      <c r="B61" s="334" t="s">
        <v>219</v>
      </c>
      <c r="C61" s="334"/>
      <c r="D61" s="334"/>
      <c r="E61" s="334"/>
      <c r="F61" s="339" t="s">
        <v>23</v>
      </c>
      <c r="G61" s="339">
        <v>25000</v>
      </c>
      <c r="H61" s="334"/>
      <c r="I61" s="334">
        <f t="shared" si="43"/>
        <v>0</v>
      </c>
      <c r="J61" s="334"/>
      <c r="K61" s="334">
        <f t="shared" si="43"/>
        <v>0</v>
      </c>
      <c r="L61" s="334"/>
      <c r="M61" s="334">
        <f t="shared" si="0"/>
        <v>0</v>
      </c>
      <c r="N61" s="334"/>
      <c r="O61" s="334">
        <f t="shared" si="1"/>
        <v>0</v>
      </c>
      <c r="P61" s="334">
        <v>1</v>
      </c>
      <c r="Q61" s="334">
        <f t="shared" si="2"/>
        <v>25000</v>
      </c>
      <c r="R61" s="334"/>
      <c r="S61" s="334">
        <f t="shared" si="3"/>
        <v>0</v>
      </c>
      <c r="T61" s="334"/>
      <c r="U61" s="334">
        <f t="shared" si="4"/>
        <v>0</v>
      </c>
      <c r="V61" s="334"/>
      <c r="W61" s="334">
        <f t="shared" si="5"/>
        <v>0</v>
      </c>
      <c r="X61" s="334"/>
      <c r="Y61" s="334">
        <f t="shared" si="6"/>
        <v>0</v>
      </c>
      <c r="Z61" s="334"/>
      <c r="AA61" s="334">
        <f t="shared" si="7"/>
        <v>0</v>
      </c>
      <c r="AB61" s="334"/>
      <c r="AC61" s="334">
        <f t="shared" si="8"/>
        <v>0</v>
      </c>
      <c r="AD61" s="334"/>
      <c r="AE61" s="334">
        <f t="shared" si="9"/>
        <v>0</v>
      </c>
      <c r="AF61" s="334"/>
      <c r="AG61" s="334">
        <f t="shared" si="10"/>
        <v>0</v>
      </c>
      <c r="AH61" s="334"/>
      <c r="AI61" s="334">
        <f t="shared" si="11"/>
        <v>0</v>
      </c>
      <c r="AJ61" s="334"/>
      <c r="AK61" s="334">
        <f t="shared" si="12"/>
        <v>0</v>
      </c>
      <c r="AL61" s="334"/>
      <c r="AM61" s="334">
        <f t="shared" si="13"/>
        <v>0</v>
      </c>
      <c r="AN61" s="334"/>
      <c r="AO61" s="334">
        <f t="shared" si="14"/>
        <v>0</v>
      </c>
      <c r="AP61" s="334"/>
      <c r="AQ61" s="334">
        <f t="shared" si="15"/>
        <v>0</v>
      </c>
      <c r="AR61" s="334"/>
      <c r="AS61" s="334">
        <f t="shared" si="16"/>
        <v>0</v>
      </c>
      <c r="AT61" s="334"/>
      <c r="AU61" s="334">
        <f t="shared" si="17"/>
        <v>0</v>
      </c>
      <c r="AV61" s="334">
        <v>1</v>
      </c>
      <c r="AW61" s="334">
        <f t="shared" si="18"/>
        <v>25000</v>
      </c>
      <c r="AX61" s="334"/>
      <c r="AY61" s="334">
        <f t="shared" si="19"/>
        <v>0</v>
      </c>
      <c r="AZ61" s="334"/>
      <c r="BA61" s="334">
        <f t="shared" si="20"/>
        <v>0</v>
      </c>
      <c r="BB61" s="334"/>
      <c r="BC61" s="334">
        <f t="shared" si="21"/>
        <v>0</v>
      </c>
      <c r="BD61" s="334"/>
      <c r="BE61" s="334">
        <f t="shared" si="22"/>
        <v>0</v>
      </c>
      <c r="BF61" s="334"/>
      <c r="BG61" s="334">
        <f t="shared" si="23"/>
        <v>0</v>
      </c>
      <c r="BH61" s="334">
        <v>1</v>
      </c>
      <c r="BI61" s="334">
        <f t="shared" si="24"/>
        <v>25000</v>
      </c>
      <c r="BJ61" s="334"/>
      <c r="BK61" s="334">
        <f t="shared" si="25"/>
        <v>0</v>
      </c>
      <c r="BL61" s="334"/>
      <c r="BM61" s="334">
        <f t="shared" si="26"/>
        <v>0</v>
      </c>
      <c r="BN61" s="334"/>
      <c r="BO61" s="334">
        <f t="shared" si="27"/>
        <v>0</v>
      </c>
      <c r="BP61" s="334"/>
      <c r="BQ61" s="334">
        <f t="shared" si="28"/>
        <v>0</v>
      </c>
      <c r="BR61" s="334"/>
      <c r="BS61" s="334">
        <f t="shared" si="29"/>
        <v>0</v>
      </c>
      <c r="BT61" s="334"/>
      <c r="BU61" s="334">
        <f t="shared" si="30"/>
        <v>0</v>
      </c>
      <c r="BV61" s="334"/>
      <c r="BW61" s="334">
        <f t="shared" si="31"/>
        <v>0</v>
      </c>
      <c r="BX61" s="334"/>
      <c r="BY61" s="334">
        <f t="shared" si="32"/>
        <v>0</v>
      </c>
      <c r="BZ61" s="334"/>
      <c r="CA61" s="334">
        <f t="shared" si="33"/>
        <v>0</v>
      </c>
      <c r="CB61" s="334"/>
      <c r="CC61" s="334">
        <f t="shared" si="34"/>
        <v>0</v>
      </c>
      <c r="CD61" s="334"/>
      <c r="CE61" s="334">
        <f t="shared" si="35"/>
        <v>0</v>
      </c>
      <c r="CF61" s="334"/>
      <c r="CG61" s="334">
        <f t="shared" si="36"/>
        <v>0</v>
      </c>
      <c r="CH61" s="334"/>
      <c r="CI61" s="334">
        <f t="shared" si="37"/>
        <v>0</v>
      </c>
      <c r="CJ61" s="334"/>
      <c r="CK61" s="334">
        <f t="shared" si="38"/>
        <v>0</v>
      </c>
      <c r="CL61" s="340">
        <f t="shared" si="40"/>
        <v>3</v>
      </c>
      <c r="CM61" s="340">
        <f t="shared" si="40"/>
        <v>75000</v>
      </c>
      <c r="CN61" s="338"/>
      <c r="CO61" s="35"/>
      <c r="CP61" s="35"/>
      <c r="CQ61" s="35"/>
      <c r="CR61" s="35"/>
    </row>
    <row r="62" spans="1:96" ht="15">
      <c r="A62" s="334">
        <v>50</v>
      </c>
      <c r="B62" s="334" t="s">
        <v>220</v>
      </c>
      <c r="C62" s="334"/>
      <c r="D62" s="334"/>
      <c r="E62" s="334"/>
      <c r="F62" s="339" t="s">
        <v>23</v>
      </c>
      <c r="G62" s="339">
        <v>12000</v>
      </c>
      <c r="H62" s="334">
        <f>1*0</f>
        <v>0</v>
      </c>
      <c r="I62" s="334">
        <f t="shared" si="43"/>
        <v>0</v>
      </c>
      <c r="J62" s="334">
        <f>1*0</f>
        <v>0</v>
      </c>
      <c r="K62" s="334">
        <f t="shared" si="43"/>
        <v>0</v>
      </c>
      <c r="L62" s="334"/>
      <c r="M62" s="334">
        <f t="shared" si="0"/>
        <v>0</v>
      </c>
      <c r="N62" s="334"/>
      <c r="O62" s="334">
        <f t="shared" si="1"/>
        <v>0</v>
      </c>
      <c r="P62" s="334"/>
      <c r="Q62" s="334">
        <f t="shared" si="2"/>
        <v>0</v>
      </c>
      <c r="R62" s="334"/>
      <c r="S62" s="334">
        <f t="shared" si="3"/>
        <v>0</v>
      </c>
      <c r="T62" s="334"/>
      <c r="U62" s="334">
        <f t="shared" si="4"/>
        <v>0</v>
      </c>
      <c r="V62" s="334">
        <v>1</v>
      </c>
      <c r="W62" s="334">
        <f t="shared" si="5"/>
        <v>12000</v>
      </c>
      <c r="X62" s="334"/>
      <c r="Y62" s="334">
        <f t="shared" si="6"/>
        <v>0</v>
      </c>
      <c r="Z62" s="334"/>
      <c r="AA62" s="334">
        <f t="shared" si="7"/>
        <v>0</v>
      </c>
      <c r="AB62" s="334">
        <v>1</v>
      </c>
      <c r="AC62" s="334">
        <f t="shared" si="8"/>
        <v>12000</v>
      </c>
      <c r="AD62" s="334"/>
      <c r="AE62" s="334">
        <f t="shared" si="9"/>
        <v>0</v>
      </c>
      <c r="AF62" s="334"/>
      <c r="AG62" s="334">
        <f t="shared" si="10"/>
        <v>0</v>
      </c>
      <c r="AH62" s="334"/>
      <c r="AI62" s="334">
        <f t="shared" si="11"/>
        <v>0</v>
      </c>
      <c r="AJ62" s="334"/>
      <c r="AK62" s="334">
        <f t="shared" si="12"/>
        <v>0</v>
      </c>
      <c r="AL62" s="334"/>
      <c r="AM62" s="334">
        <f t="shared" si="13"/>
        <v>0</v>
      </c>
      <c r="AN62" s="334"/>
      <c r="AO62" s="334">
        <f t="shared" si="14"/>
        <v>0</v>
      </c>
      <c r="AP62" s="334"/>
      <c r="AQ62" s="334">
        <f t="shared" si="15"/>
        <v>0</v>
      </c>
      <c r="AR62" s="334"/>
      <c r="AS62" s="334">
        <f t="shared" si="16"/>
        <v>0</v>
      </c>
      <c r="AT62" s="334">
        <f>1*0</f>
        <v>0</v>
      </c>
      <c r="AU62" s="334">
        <f t="shared" si="17"/>
        <v>0</v>
      </c>
      <c r="AV62" s="334"/>
      <c r="AW62" s="334">
        <f t="shared" si="18"/>
        <v>0</v>
      </c>
      <c r="AX62" s="334"/>
      <c r="AY62" s="334">
        <f t="shared" si="19"/>
        <v>0</v>
      </c>
      <c r="AZ62" s="334">
        <v>1</v>
      </c>
      <c r="BA62" s="334">
        <f t="shared" si="20"/>
        <v>12000</v>
      </c>
      <c r="BB62" s="334"/>
      <c r="BC62" s="334">
        <f t="shared" si="21"/>
        <v>0</v>
      </c>
      <c r="BD62" s="334"/>
      <c r="BE62" s="334">
        <f t="shared" si="22"/>
        <v>0</v>
      </c>
      <c r="BF62" s="334"/>
      <c r="BG62" s="334">
        <f t="shared" si="23"/>
        <v>0</v>
      </c>
      <c r="BH62" s="334"/>
      <c r="BI62" s="334">
        <f t="shared" si="24"/>
        <v>0</v>
      </c>
      <c r="BJ62" s="334"/>
      <c r="BK62" s="334">
        <f t="shared" si="25"/>
        <v>0</v>
      </c>
      <c r="BL62" s="334"/>
      <c r="BM62" s="334">
        <f t="shared" si="26"/>
        <v>0</v>
      </c>
      <c r="BN62" s="334"/>
      <c r="BO62" s="334">
        <f t="shared" si="27"/>
        <v>0</v>
      </c>
      <c r="BP62" s="334"/>
      <c r="BQ62" s="334">
        <f t="shared" si="28"/>
        <v>0</v>
      </c>
      <c r="BR62" s="334"/>
      <c r="BS62" s="334">
        <f t="shared" si="29"/>
        <v>0</v>
      </c>
      <c r="BT62" s="334"/>
      <c r="BU62" s="334">
        <f t="shared" si="30"/>
        <v>0</v>
      </c>
      <c r="BV62" s="334"/>
      <c r="BW62" s="334">
        <f t="shared" si="31"/>
        <v>0</v>
      </c>
      <c r="BX62" s="334"/>
      <c r="BY62" s="334">
        <f t="shared" si="32"/>
        <v>0</v>
      </c>
      <c r="BZ62" s="334"/>
      <c r="CA62" s="334">
        <f t="shared" si="33"/>
        <v>0</v>
      </c>
      <c r="CB62" s="334"/>
      <c r="CC62" s="334">
        <f t="shared" si="34"/>
        <v>0</v>
      </c>
      <c r="CD62" s="334"/>
      <c r="CE62" s="334">
        <f t="shared" si="35"/>
        <v>0</v>
      </c>
      <c r="CF62" s="334"/>
      <c r="CG62" s="334">
        <f t="shared" si="36"/>
        <v>0</v>
      </c>
      <c r="CH62" s="334"/>
      <c r="CI62" s="334">
        <f t="shared" si="37"/>
        <v>0</v>
      </c>
      <c r="CJ62" s="334"/>
      <c r="CK62" s="334">
        <f t="shared" si="38"/>
        <v>0</v>
      </c>
      <c r="CL62" s="340">
        <f t="shared" si="40"/>
        <v>3</v>
      </c>
      <c r="CM62" s="340">
        <f t="shared" si="40"/>
        <v>36000</v>
      </c>
      <c r="CN62" s="338"/>
      <c r="CO62" s="35"/>
      <c r="CP62" s="35"/>
      <c r="CQ62" s="35"/>
      <c r="CR62" s="35"/>
    </row>
    <row r="63" spans="1:96" ht="15">
      <c r="A63" s="334">
        <v>51</v>
      </c>
      <c r="B63" s="526" t="s">
        <v>221</v>
      </c>
      <c r="C63" s="527"/>
      <c r="D63" s="527"/>
      <c r="E63" s="528"/>
      <c r="F63" s="339" t="s">
        <v>222</v>
      </c>
      <c r="G63" s="339"/>
      <c r="H63" s="334"/>
      <c r="I63" s="334">
        <f t="shared" si="43"/>
        <v>0</v>
      </c>
      <c r="J63" s="334" t="s">
        <v>262</v>
      </c>
      <c r="K63" s="334">
        <f>7200</f>
        <v>7200</v>
      </c>
      <c r="L63" s="334"/>
      <c r="M63" s="334">
        <f t="shared" si="0"/>
        <v>0</v>
      </c>
      <c r="N63" s="334"/>
      <c r="O63" s="334">
        <f t="shared" si="1"/>
        <v>0</v>
      </c>
      <c r="P63" s="334"/>
      <c r="Q63" s="334">
        <v>90000</v>
      </c>
      <c r="R63" s="334"/>
      <c r="S63" s="334">
        <f t="shared" si="3"/>
        <v>0</v>
      </c>
      <c r="T63" s="334"/>
      <c r="U63" s="334">
        <f t="shared" si="4"/>
        <v>0</v>
      </c>
      <c r="V63" s="334"/>
      <c r="W63" s="334">
        <f t="shared" si="5"/>
        <v>0</v>
      </c>
      <c r="X63" s="334"/>
      <c r="Y63" s="334">
        <f t="shared" si="6"/>
        <v>0</v>
      </c>
      <c r="Z63" s="334"/>
      <c r="AA63" s="334">
        <f t="shared" si="7"/>
        <v>0</v>
      </c>
      <c r="AB63" s="334"/>
      <c r="AC63" s="334">
        <f t="shared" si="8"/>
        <v>0</v>
      </c>
      <c r="AD63" s="334"/>
      <c r="AE63" s="334">
        <f t="shared" si="9"/>
        <v>0</v>
      </c>
      <c r="AF63" s="334"/>
      <c r="AG63" s="334">
        <f t="shared" si="10"/>
        <v>0</v>
      </c>
      <c r="AH63" s="334"/>
      <c r="AI63" s="334">
        <f t="shared" si="11"/>
        <v>0</v>
      </c>
      <c r="AJ63" s="334"/>
      <c r="AK63" s="334">
        <f t="shared" si="12"/>
        <v>0</v>
      </c>
      <c r="AL63" s="334"/>
      <c r="AM63" s="334">
        <f t="shared" si="13"/>
        <v>0</v>
      </c>
      <c r="AN63" s="334"/>
      <c r="AO63" s="334">
        <f t="shared" si="14"/>
        <v>0</v>
      </c>
      <c r="AP63" s="334"/>
      <c r="AQ63" s="334">
        <f t="shared" si="15"/>
        <v>0</v>
      </c>
      <c r="AR63" s="334"/>
      <c r="AS63" s="334">
        <f t="shared" si="16"/>
        <v>0</v>
      </c>
      <c r="AT63" s="334"/>
      <c r="AU63" s="334">
        <v>20000</v>
      </c>
      <c r="AV63" s="334"/>
      <c r="AW63" s="334">
        <f t="shared" si="18"/>
        <v>0</v>
      </c>
      <c r="AX63" s="334"/>
      <c r="AY63" s="334">
        <f t="shared" si="19"/>
        <v>0</v>
      </c>
      <c r="AZ63" s="334"/>
      <c r="BA63" s="334">
        <f t="shared" si="20"/>
        <v>0</v>
      </c>
      <c r="BB63" s="334"/>
      <c r="BC63" s="334">
        <f t="shared" si="21"/>
        <v>0</v>
      </c>
      <c r="BD63" s="334"/>
      <c r="BE63" s="334">
        <f>71794.43</f>
        <v>71794.43</v>
      </c>
      <c r="BF63" s="334"/>
      <c r="BG63" s="334">
        <f t="shared" si="23"/>
        <v>0</v>
      </c>
      <c r="BH63" s="334"/>
      <c r="BI63" s="334">
        <f>23208</f>
        <v>23208</v>
      </c>
      <c r="BJ63" s="334"/>
      <c r="BK63" s="334">
        <f t="shared" si="25"/>
        <v>0</v>
      </c>
      <c r="BL63" s="334"/>
      <c r="BM63" s="334">
        <f t="shared" si="26"/>
        <v>0</v>
      </c>
      <c r="BN63" s="334"/>
      <c r="BO63" s="334">
        <f t="shared" si="27"/>
        <v>0</v>
      </c>
      <c r="BP63" s="334"/>
      <c r="BQ63" s="334">
        <f t="shared" si="28"/>
        <v>0</v>
      </c>
      <c r="BR63" s="334"/>
      <c r="BS63" s="334">
        <f t="shared" si="29"/>
        <v>0</v>
      </c>
      <c r="BT63" s="334"/>
      <c r="BU63" s="334">
        <f t="shared" si="30"/>
        <v>0</v>
      </c>
      <c r="BV63" s="334"/>
      <c r="BW63" s="334">
        <f t="shared" si="31"/>
        <v>0</v>
      </c>
      <c r="BX63" s="334"/>
      <c r="BY63" s="334">
        <f t="shared" si="32"/>
        <v>0</v>
      </c>
      <c r="BZ63" s="334"/>
      <c r="CA63" s="334">
        <f>15879-5505.29</f>
        <v>10373.71</v>
      </c>
      <c r="CB63" s="334"/>
      <c r="CC63" s="334">
        <f t="shared" si="34"/>
        <v>0</v>
      </c>
      <c r="CD63" s="334"/>
      <c r="CE63" s="334">
        <f t="shared" si="35"/>
        <v>0</v>
      </c>
      <c r="CF63" s="334"/>
      <c r="CG63" s="334">
        <f t="shared" si="36"/>
        <v>0</v>
      </c>
      <c r="CH63" s="334"/>
      <c r="CI63" s="334">
        <f t="shared" si="37"/>
        <v>0</v>
      </c>
      <c r="CJ63" s="334"/>
      <c r="CK63" s="334">
        <f t="shared" si="38"/>
        <v>0</v>
      </c>
      <c r="CL63" s="340" t="e">
        <f t="shared" si="40"/>
        <v>#VALUE!</v>
      </c>
      <c r="CM63" s="340">
        <f t="shared" si="40"/>
        <v>222576.13999999998</v>
      </c>
      <c r="CN63" s="338"/>
      <c r="CO63" s="35"/>
      <c r="CP63" s="35"/>
      <c r="CQ63" s="35"/>
      <c r="CR63" s="35"/>
    </row>
    <row r="64" spans="1:96" ht="15.75">
      <c r="A64" s="334"/>
      <c r="B64" s="523" t="s">
        <v>226</v>
      </c>
      <c r="C64" s="524"/>
      <c r="D64" s="524"/>
      <c r="E64" s="525"/>
      <c r="F64" s="339"/>
      <c r="G64" s="339"/>
      <c r="H64" s="334"/>
      <c r="I64" s="341">
        <f>SUM(I10:I63)</f>
        <v>170480</v>
      </c>
      <c r="J64" s="341"/>
      <c r="K64" s="341">
        <f>SUM(K10:K63)</f>
        <v>146780</v>
      </c>
      <c r="L64" s="341"/>
      <c r="M64" s="341">
        <f>SUM(M10:M63)</f>
        <v>4800</v>
      </c>
      <c r="N64" s="341"/>
      <c r="O64" s="341">
        <f>SUM(O10:O63)</f>
        <v>39280</v>
      </c>
      <c r="P64" s="341"/>
      <c r="Q64" s="341">
        <f>SUM(Q10:Q63)</f>
        <v>195000</v>
      </c>
      <c r="R64" s="341"/>
      <c r="S64" s="341">
        <f>SUM(S10:S63)</f>
        <v>119200</v>
      </c>
      <c r="T64" s="341"/>
      <c r="U64" s="341">
        <f>SUM(U10:U63)</f>
        <v>140800</v>
      </c>
      <c r="V64" s="341"/>
      <c r="W64" s="341">
        <f>SUM(W10:W63)</f>
        <v>197280</v>
      </c>
      <c r="X64" s="341"/>
      <c r="Y64" s="341">
        <f>SUM(Y10:Y63)</f>
        <v>132000</v>
      </c>
      <c r="Z64" s="341"/>
      <c r="AA64" s="341">
        <f>SUM(AA10:AA63)</f>
        <v>170650</v>
      </c>
      <c r="AB64" s="341"/>
      <c r="AC64" s="341">
        <f>SUM(AC10:AC63)</f>
        <v>103880</v>
      </c>
      <c r="AD64" s="341"/>
      <c r="AE64" s="341">
        <f>SUM(AE10:AE63)</f>
        <v>71490</v>
      </c>
      <c r="AF64" s="341"/>
      <c r="AG64" s="341">
        <f>SUM(AG10:AG63)</f>
        <v>11700</v>
      </c>
      <c r="AH64" s="341"/>
      <c r="AI64" s="341">
        <f>SUM(AI10:AI63)</f>
        <v>40000</v>
      </c>
      <c r="AJ64" s="341"/>
      <c r="AK64" s="341">
        <f>SUM(AK10:AK63)</f>
        <v>94500</v>
      </c>
      <c r="AL64" s="341"/>
      <c r="AM64" s="341">
        <f>SUM(AM10:AM63)</f>
        <v>0</v>
      </c>
      <c r="AN64" s="341"/>
      <c r="AO64" s="341">
        <f>SUM(AO10:AO63)</f>
        <v>392700</v>
      </c>
      <c r="AP64" s="341"/>
      <c r="AQ64" s="341">
        <f>SUM(AQ10:AQ63)</f>
        <v>0</v>
      </c>
      <c r="AR64" s="341"/>
      <c r="AS64" s="341">
        <f>SUM(AS10:AS63)</f>
        <v>72000</v>
      </c>
      <c r="AT64" s="341"/>
      <c r="AU64" s="341">
        <f>SUM(AU10:AU63)</f>
        <v>106780</v>
      </c>
      <c r="AV64" s="341"/>
      <c r="AW64" s="341">
        <f>SUM(AW10:AW63)</f>
        <v>37740</v>
      </c>
      <c r="AX64" s="341"/>
      <c r="AY64" s="341">
        <f>SUM(AY10:AY63)</f>
        <v>178000</v>
      </c>
      <c r="AZ64" s="341"/>
      <c r="BA64" s="341">
        <f>SUM(BA10:BA63)</f>
        <v>22200</v>
      </c>
      <c r="BB64" s="341"/>
      <c r="BC64" s="341">
        <f>SUM(BC10:BC63)</f>
        <v>168000</v>
      </c>
      <c r="BD64" s="341"/>
      <c r="BE64" s="341">
        <f>SUM(BE10:BE63)</f>
        <v>85794.43</v>
      </c>
      <c r="BF64" s="341"/>
      <c r="BG64" s="341">
        <f>SUM(BG10:BG63)</f>
        <v>587000</v>
      </c>
      <c r="BH64" s="341"/>
      <c r="BI64" s="341">
        <f>SUM(BI10:BI63)</f>
        <v>102208</v>
      </c>
      <c r="BJ64" s="341"/>
      <c r="BK64" s="341">
        <f>SUM(BK10:BK63)</f>
        <v>40000</v>
      </c>
      <c r="BL64" s="341"/>
      <c r="BM64" s="341">
        <f>SUM(BM10:BM63)</f>
        <v>222000</v>
      </c>
      <c r="BN64" s="341"/>
      <c r="BO64" s="341">
        <f>SUM(BO10:BO63)</f>
        <v>31100</v>
      </c>
      <c r="BP64" s="341"/>
      <c r="BQ64" s="341">
        <f>SUM(BQ10:BQ63)</f>
        <v>23200</v>
      </c>
      <c r="BR64" s="341"/>
      <c r="BS64" s="341">
        <f>SUM(BS10:BS63)</f>
        <v>22000</v>
      </c>
      <c r="BT64" s="341"/>
      <c r="BU64" s="341">
        <f>SUM(BU10:BU63)</f>
        <v>0</v>
      </c>
      <c r="BV64" s="341"/>
      <c r="BW64" s="341">
        <f>SUM(BW10:BW63)</f>
        <v>106259.99999999999</v>
      </c>
      <c r="BX64" s="341"/>
      <c r="BY64" s="341">
        <f>SUM(BY10:BY63)</f>
        <v>18400</v>
      </c>
      <c r="BZ64" s="341"/>
      <c r="CA64" s="341">
        <f>SUM(CA10:CA63)</f>
        <v>10373.71</v>
      </c>
      <c r="CB64" s="341"/>
      <c r="CC64" s="341">
        <f>SUM(CC10:CC63)</f>
        <v>0</v>
      </c>
      <c r="CD64" s="341"/>
      <c r="CE64" s="341">
        <f aca="true" t="shared" si="44" ref="CE64:CM64">SUM(CE10:CE63)</f>
        <v>16800</v>
      </c>
      <c r="CF64" s="341"/>
      <c r="CG64" s="341">
        <f t="shared" si="44"/>
        <v>0</v>
      </c>
      <c r="CH64" s="341"/>
      <c r="CI64" s="341">
        <f t="shared" si="44"/>
        <v>16800</v>
      </c>
      <c r="CJ64" s="341"/>
      <c r="CK64" s="341">
        <f t="shared" si="44"/>
        <v>0</v>
      </c>
      <c r="CL64" s="341"/>
      <c r="CM64" s="341">
        <f t="shared" si="44"/>
        <v>3897196.14</v>
      </c>
      <c r="CN64" s="338"/>
      <c r="CO64" s="35"/>
      <c r="CP64" s="35"/>
      <c r="CQ64" s="35"/>
      <c r="CR64" s="35"/>
    </row>
    <row r="65" spans="1:96" ht="15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5"/>
      <c r="CP65" s="35"/>
      <c r="CQ65" s="35"/>
      <c r="CR65" s="35"/>
    </row>
    <row r="66" spans="1:96" ht="15">
      <c r="A66" s="338"/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5"/>
      <c r="CP66" s="35"/>
      <c r="CQ66" s="35"/>
      <c r="CR66" s="35"/>
    </row>
    <row r="67" spans="1:96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</row>
    <row r="68" spans="1:96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</row>
    <row r="69" spans="1:96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</row>
    <row r="70" spans="1:96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</row>
    <row r="71" spans="1:96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</row>
    <row r="72" spans="1:96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</row>
    <row r="73" spans="1:96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</row>
    <row r="74" spans="1:96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</row>
    <row r="75" spans="1:96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</row>
    <row r="76" spans="1:96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</row>
    <row r="77" spans="1:96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</row>
    <row r="78" spans="1:96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</row>
    <row r="79" spans="1:96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</row>
    <row r="80" spans="1:96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</row>
    <row r="81" spans="1:96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</row>
    <row r="82" spans="1:96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</row>
    <row r="83" spans="1:96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</row>
    <row r="84" spans="1:96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</row>
    <row r="85" spans="1:96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</row>
    <row r="86" spans="1:96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</row>
    <row r="87" spans="1:96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</row>
    <row r="88" spans="1:96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</row>
    <row r="89" spans="1:96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</row>
    <row r="90" spans="1:96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</row>
    <row r="91" spans="1:96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</row>
  </sheetData>
  <sheetProtection/>
  <mergeCells count="95">
    <mergeCell ref="H5:I5"/>
    <mergeCell ref="J5:K5"/>
    <mergeCell ref="L5:M5"/>
    <mergeCell ref="N5:O5"/>
    <mergeCell ref="X5:Y5"/>
    <mergeCell ref="Z5:AA5"/>
    <mergeCell ref="AB5:AC5"/>
    <mergeCell ref="AD5:AE5"/>
    <mergeCell ref="P5:Q5"/>
    <mergeCell ref="R5:S5"/>
    <mergeCell ref="T5:U5"/>
    <mergeCell ref="V5:W5"/>
    <mergeCell ref="AN5:AO5"/>
    <mergeCell ref="AP5:AQ5"/>
    <mergeCell ref="AR5:AS5"/>
    <mergeCell ref="AT5:AU5"/>
    <mergeCell ref="AF5:AG5"/>
    <mergeCell ref="AH5:AI5"/>
    <mergeCell ref="AJ5:AK5"/>
    <mergeCell ref="AL5:AM5"/>
    <mergeCell ref="BD5:BE5"/>
    <mergeCell ref="BF5:BG5"/>
    <mergeCell ref="BH5:BI5"/>
    <mergeCell ref="BJ5:BK5"/>
    <mergeCell ref="AV5:AW5"/>
    <mergeCell ref="AX5:AY5"/>
    <mergeCell ref="AZ5:BA5"/>
    <mergeCell ref="BB5:BC5"/>
    <mergeCell ref="CF5:CG5"/>
    <mergeCell ref="CH5:CI5"/>
    <mergeCell ref="BT5:BU5"/>
    <mergeCell ref="BV5:BW5"/>
    <mergeCell ref="BX5:BY5"/>
    <mergeCell ref="BZ5:CA5"/>
    <mergeCell ref="P6:Q6"/>
    <mergeCell ref="R6:S6"/>
    <mergeCell ref="T6:U6"/>
    <mergeCell ref="V6:W6"/>
    <mergeCell ref="CB5:CC5"/>
    <mergeCell ref="CD5:CE5"/>
    <mergeCell ref="BL5:BM5"/>
    <mergeCell ref="BN5:BO5"/>
    <mergeCell ref="BP5:BQ5"/>
    <mergeCell ref="BR5:BS5"/>
    <mergeCell ref="X6:Y6"/>
    <mergeCell ref="Z6:AA6"/>
    <mergeCell ref="AB6:AC6"/>
    <mergeCell ref="AD6:AE6"/>
    <mergeCell ref="CJ5:CK5"/>
    <mergeCell ref="B6:E6"/>
    <mergeCell ref="H6:I6"/>
    <mergeCell ref="J6:K6"/>
    <mergeCell ref="L6:M6"/>
    <mergeCell ref="N6:O6"/>
    <mergeCell ref="AN6:AO6"/>
    <mergeCell ref="AP6:AQ6"/>
    <mergeCell ref="AR6:AS6"/>
    <mergeCell ref="AT6:AU6"/>
    <mergeCell ref="AF6:AG6"/>
    <mergeCell ref="AH6:AI6"/>
    <mergeCell ref="AJ6:AK6"/>
    <mergeCell ref="AL6:AM6"/>
    <mergeCell ref="BF6:BG6"/>
    <mergeCell ref="BH6:BI6"/>
    <mergeCell ref="BJ6:BK6"/>
    <mergeCell ref="BL6:BM6"/>
    <mergeCell ref="AV6:AW6"/>
    <mergeCell ref="AX6:AY6"/>
    <mergeCell ref="AZ6:BA6"/>
    <mergeCell ref="BD6:BE6"/>
    <mergeCell ref="CF6:CG6"/>
    <mergeCell ref="CH6:CI6"/>
    <mergeCell ref="BN6:BO6"/>
    <mergeCell ref="BP6:BQ6"/>
    <mergeCell ref="BR6:BS6"/>
    <mergeCell ref="BT6:BU6"/>
    <mergeCell ref="A17:E17"/>
    <mergeCell ref="B21:E21"/>
    <mergeCell ref="B23:E23"/>
    <mergeCell ref="B24:E24"/>
    <mergeCell ref="CJ6:CK6"/>
    <mergeCell ref="A9:E9"/>
    <mergeCell ref="B11:E11"/>
    <mergeCell ref="B12:E12"/>
    <mergeCell ref="BV6:BW6"/>
    <mergeCell ref="CB6:CC6"/>
    <mergeCell ref="B64:E64"/>
    <mergeCell ref="B38:E38"/>
    <mergeCell ref="A50:E50"/>
    <mergeCell ref="B52:E52"/>
    <mergeCell ref="B63:E63"/>
    <mergeCell ref="B25:E25"/>
    <mergeCell ref="B26:E26"/>
    <mergeCell ref="B30:E30"/>
    <mergeCell ref="A37:E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dcterms:created xsi:type="dcterms:W3CDTF">1996-10-08T23:32:33Z</dcterms:created>
  <dcterms:modified xsi:type="dcterms:W3CDTF">2019-02-19T17:35:33Z</dcterms:modified>
  <cp:category/>
  <cp:version/>
  <cp:contentType/>
  <cp:contentStatus/>
</cp:coreProperties>
</file>